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4895" windowHeight="7935" activeTab="2"/>
  </bookViews>
  <sheets>
    <sheet name="총괄표" sheetId="1" r:id="rId1"/>
    <sheet name="세입내역" sheetId="2" r:id="rId2"/>
    <sheet name="세출내역" sheetId="4" r:id="rId3"/>
  </sheets>
  <calcPr calcId="125725"/>
</workbook>
</file>

<file path=xl/calcChain.xml><?xml version="1.0" encoding="utf-8"?>
<calcChain xmlns="http://schemas.openxmlformats.org/spreadsheetml/2006/main">
  <c r="J7" i="1"/>
  <c r="D7"/>
  <c r="D42" i="2"/>
  <c r="D19" i="1"/>
  <c r="D37" i="2"/>
  <c r="D30" i="4"/>
  <c r="Q14"/>
  <c r="V7" i="2"/>
  <c r="V15"/>
  <c r="D37" i="4"/>
  <c r="D23"/>
  <c r="D15"/>
  <c r="Q13"/>
  <c r="Q12"/>
  <c r="Q11"/>
  <c r="V34" i="2"/>
  <c r="V33"/>
  <c r="V32"/>
  <c r="V31" s="1"/>
  <c r="V14"/>
  <c r="V13"/>
  <c r="V11" s="1"/>
  <c r="V12"/>
  <c r="J13" i="1" l="1"/>
  <c r="D11"/>
  <c r="D52" i="4"/>
  <c r="D51" s="1"/>
  <c r="D53"/>
  <c r="D33"/>
  <c r="V41" i="2"/>
  <c r="D39"/>
  <c r="D38" s="1"/>
  <c r="D36"/>
  <c r="D35" s="1"/>
  <c r="D22"/>
  <c r="D21" s="1"/>
  <c r="D19"/>
  <c r="D55" i="4"/>
  <c r="D54" s="1"/>
  <c r="D36"/>
  <c r="V20" i="2"/>
  <c r="J19" i="1" l="1"/>
  <c r="V9" i="2"/>
  <c r="Q43" i="4"/>
  <c r="Q40" l="1"/>
  <c r="Q35"/>
  <c r="D34" s="1"/>
  <c r="Q9"/>
  <c r="Q10"/>
  <c r="V8" i="2"/>
  <c r="D7" s="1"/>
  <c r="D6" s="1"/>
  <c r="D5" s="1"/>
  <c r="Q8" i="4"/>
  <c r="V30" i="2"/>
  <c r="V17"/>
  <c r="V16" s="1"/>
  <c r="Q48" i="4"/>
  <c r="Q50"/>
  <c r="D49" s="1"/>
  <c r="Q32"/>
  <c r="D31" s="1"/>
  <c r="Q29"/>
  <c r="Q7" l="1"/>
  <c r="D7" s="1"/>
  <c r="H16" s="1"/>
  <c r="D42"/>
  <c r="D41" s="1"/>
  <c r="D28"/>
  <c r="V29" i="2"/>
  <c r="V28" s="1"/>
  <c r="D28" s="1"/>
  <c r="D27" s="1"/>
  <c r="D26" s="1"/>
  <c r="H17" i="4" l="1"/>
  <c r="Q17" s="1"/>
  <c r="H21"/>
  <c r="Q21" s="1"/>
  <c r="H18" l="1"/>
  <c r="Q18" s="1"/>
  <c r="Q16"/>
  <c r="D16" s="1"/>
  <c r="H20"/>
  <c r="Q20" s="1"/>
  <c r="H19"/>
  <c r="Q19" s="1"/>
  <c r="D17" l="1"/>
  <c r="D6" s="1"/>
  <c r="D5" s="1"/>
  <c r="D57" s="1"/>
</calcChain>
</file>

<file path=xl/sharedStrings.xml><?xml version="1.0" encoding="utf-8"?>
<sst xmlns="http://schemas.openxmlformats.org/spreadsheetml/2006/main" count="428" uniqueCount="186">
  <si>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</si>
  <si>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</si>
  <si>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</si>
  <si>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</si>
  <si>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</si>
  <si>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</si>
  <si>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</si>
  <si>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</si>
  <si>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</si>
  <si>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</si>
  <si>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</si>
  <si>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</si>
  <si>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</si>
  <si>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</si>
  <si>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</si>
  <si>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</si>
  <si>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</si>
  <si>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</si>
  <si>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</si>
  <si>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</si>
  <si>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</si>
  <si>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</si>
  <si>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</si>
  <si>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</si>
  <si>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</si>
  <si>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</si>
  <si>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</si>
  <si>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</si>
  <si>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</si>
  <si>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</si>
  <si>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</si>
  <si>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</si>
  <si>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</si>
  <si>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</si>
  <si>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</si>
  <si>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</si>
  <si>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</si>
  <si>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</si>
  <si>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</si>
  <si>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</si>
  <si>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</si>
  <si>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</si>
  <si>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</si>
  <si>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</si>
  <si>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</si>
  <si>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</si>
  <si>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</si>
  <si>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</si>
  <si>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</si>
  <si>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</si>
  <si>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</si>
  <si>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</si>
  <si>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예산액</t>
    <phoneticPr fontId="1" type="noConversion"/>
  </si>
  <si>
    <t>증감</t>
    <phoneticPr fontId="1" type="noConversion"/>
  </si>
  <si>
    <t>예산액</t>
    <phoneticPr fontId="1" type="noConversion"/>
  </si>
  <si>
    <t>전년도예산액</t>
    <phoneticPr fontId="1" type="noConversion"/>
  </si>
  <si>
    <t>증감</t>
    <phoneticPr fontId="1" type="noConversion"/>
  </si>
  <si>
    <t>월</t>
    <phoneticPr fontId="1" type="noConversion"/>
  </si>
  <si>
    <t>원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</si>
  <si>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</si>
  <si>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</si>
  <si>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</si>
  <si>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</si>
  <si>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</si>
  <si>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</si>
  <si>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*법인전입금</t>
    <phoneticPr fontId="1" type="noConversion"/>
  </si>
  <si>
    <t>*법인회계전출금</t>
    <phoneticPr fontId="1" type="noConversion"/>
  </si>
  <si>
    <t>후원금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</si>
  <si>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</si>
  <si>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</si>
  <si>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</si>
  <si>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</si>
  <si>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</si>
  <si>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</si>
  <si>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</si>
  <si>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</si>
  <si>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</si>
  <si>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</si>
  <si>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</si>
  <si>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</si>
  <si>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원</t>
    <phoneticPr fontId="1" type="noConversion"/>
  </si>
  <si>
    <t>3등급</t>
    <phoneticPr fontId="1" type="noConversion"/>
  </si>
  <si>
    <t>일</t>
    <phoneticPr fontId="1" type="noConversion"/>
  </si>
  <si>
    <t>명</t>
    <phoneticPr fontId="1" type="noConversion"/>
  </si>
  <si>
    <t>=</t>
    <phoneticPr fontId="1" type="noConversion"/>
  </si>
  <si>
    <t>개월</t>
    <phoneticPr fontId="1" type="noConversion"/>
  </si>
  <si>
    <t>*주야간보호</t>
    <phoneticPr fontId="1" type="noConversion"/>
  </si>
  <si>
    <t>112                     식재료비수입</t>
    <phoneticPr fontId="1" type="noConversion"/>
  </si>
  <si>
    <t>×</t>
    <phoneticPr fontId="1" type="noConversion"/>
  </si>
  <si>
    <t>주야간보호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</si>
  <si>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</si>
  <si>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</si>
  <si>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</si>
  <si>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</si>
  <si>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예금이자</t>
    <phoneticPr fontId="1" type="noConversion"/>
  </si>
  <si>
    <t>전년도           예산액</t>
    <phoneticPr fontId="1" type="noConversion"/>
  </si>
  <si>
    <t>＊간호조무사</t>
    <phoneticPr fontId="1" type="noConversion"/>
  </si>
  <si>
    <t>＊요양보호사(주간)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</si>
  <si>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</si>
  <si>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</si>
  <si>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</si>
  <si>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</si>
  <si>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</si>
  <si>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</si>
  <si>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</si>
  <si>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</si>
  <si>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</si>
  <si>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</si>
  <si>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</si>
  <si>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</si>
  <si>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</si>
  <si>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</si>
  <si>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</si>
  <si>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</si>
  <si>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</si>
  <si>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</si>
  <si>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</si>
  <si>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</si>
  <si>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</si>
  <si>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</si>
  <si>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</si>
  <si>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</si>
  <si>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</si>
  <si>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</si>
  <si>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</si>
  <si>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</si>
  <si>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</si>
  <si>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</si>
  <si>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336                   주야간보호사업비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</si>
  <si>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</si>
  <si>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</si>
  <si>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원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</si>
  <si>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</si>
  <si>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</si>
  <si>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</si>
  <si>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</si>
  <si>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</si>
  <si>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</si>
  <si>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</si>
  <si>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</si>
  <si>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</si>
  <si>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전년도                예산액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</si>
  <si>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</si>
  <si>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</si>
  <si>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</si>
  <si>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시설개보수</t>
    <phoneticPr fontId="1" type="noConversion"/>
  </si>
  <si>
    <t>=</t>
    <phoneticPr fontId="1" type="noConversion"/>
  </si>
  <si>
    <t>원</t>
    <phoneticPr fontId="1" type="noConversion"/>
  </si>
  <si>
    <t>×</t>
    <phoneticPr fontId="1" type="noConversion"/>
  </si>
  <si>
    <t>개월</t>
    <phoneticPr fontId="1" type="noConversion"/>
  </si>
  <si>
    <t>=</t>
    <phoneticPr fontId="1" type="noConversion"/>
  </si>
  <si>
    <t>명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</si>
  <si>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</si>
  <si>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</si>
  <si>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</si>
  <si>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2013년도 세입ㆍ세출 예산서</t>
    <phoneticPr fontId="1" type="noConversion"/>
  </si>
  <si>
    <t>* 병원비, 약값 등</t>
    <phoneticPr fontId="1" type="noConversion"/>
  </si>
  <si>
    <t>＊프로그램지원 및 기타</t>
    <phoneticPr fontId="1" type="noConversion"/>
  </si>
  <si>
    <t>＊사무용품비,  홍보비, 인쇄비, 수수료, 홈페이지 관리 등</t>
    <phoneticPr fontId="1" type="noConversion"/>
  </si>
  <si>
    <t>* 명절 및 생신잔치, 송년회 가족 나들이</t>
    <phoneticPr fontId="1" type="noConversion"/>
  </si>
  <si>
    <t>＊사회복지사</t>
    <phoneticPr fontId="1" type="noConversion"/>
  </si>
  <si>
    <t>실습비</t>
    <phoneticPr fontId="1" type="noConversion"/>
  </si>
  <si>
    <t>=</t>
    <phoneticPr fontId="1" type="noConversion"/>
  </si>
  <si>
    <t>원</t>
    <phoneticPr fontId="1" type="noConversion"/>
  </si>
  <si>
    <t>3등급</t>
    <phoneticPr fontId="1" type="noConversion"/>
  </si>
  <si>
    <t>등급외자</t>
    <phoneticPr fontId="1" type="noConversion"/>
  </si>
  <si>
    <t>등급외자</t>
    <phoneticPr fontId="1" type="noConversion"/>
  </si>
  <si>
    <t>611                    원금상환금</t>
    <phoneticPr fontId="1" type="noConversion"/>
  </si>
  <si>
    <t>61 부채상환금</t>
    <phoneticPr fontId="1" type="noConversion"/>
  </si>
  <si>
    <t>06 상환금</t>
    <phoneticPr fontId="1" type="noConversion"/>
  </si>
  <si>
    <t>상환금</t>
    <phoneticPr fontId="1" type="noConversion"/>
  </si>
  <si>
    <t>*방문요양및목욕</t>
    <phoneticPr fontId="1" type="noConversion"/>
  </si>
  <si>
    <t>1등급</t>
    <phoneticPr fontId="1" type="noConversion"/>
  </si>
  <si>
    <t>2등급</t>
    <phoneticPr fontId="1" type="noConversion"/>
  </si>
  <si>
    <t>＊요양보호사(방문)</t>
    <phoneticPr fontId="1" type="noConversion"/>
  </si>
  <si>
    <t>(샬롬노인종합센터 )</t>
    <phoneticPr fontId="1" type="noConversion"/>
  </si>
  <si>
    <t>* 노인돌봄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</si>
  <si>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</si>
  <si>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</si>
  <si>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</si>
  <si>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회</t>
    <phoneticPr fontId="1" type="noConversion"/>
  </si>
  <si>
    <t>개월</t>
    <phoneticPr fontId="1" type="noConversion"/>
  </si>
  <si>
    <t>=</t>
    <phoneticPr fontId="1" type="noConversion"/>
  </si>
  <si>
    <t>* 요양보호사(돌봄)</t>
    <phoneticPr fontId="1" type="noConversion"/>
  </si>
  <si>
    <t>명</t>
    <phoneticPr fontId="1" type="noConversion"/>
  </si>
  <si>
    <t>개월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</si>
</sst>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9" fontId="0" fillId="0" borderId="13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30" xfId="0" applyNumberFormat="1" applyFont="1" applyBorder="1">
      <alignment vertical="center"/>
    </xf>
    <xf numFmtId="177" fontId="6" fillId="0" borderId="30" xfId="0" applyNumberFormat="1" applyFont="1" applyBorder="1">
      <alignment vertical="center"/>
    </xf>
    <xf numFmtId="0" fontId="6" fillId="0" borderId="31" xfId="0" applyFont="1" applyBorder="1">
      <alignment vertical="center"/>
    </xf>
    <xf numFmtId="176" fontId="6" fillId="0" borderId="31" xfId="0" applyNumberFormat="1" applyFont="1" applyBorder="1">
      <alignment vertical="center"/>
    </xf>
    <xf numFmtId="0" fontId="6" fillId="0" borderId="37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54" xfId="0" applyNumberFormat="1" applyFont="1" applyBorder="1" applyAlignment="1">
      <alignment horizontal="right" vertical="center" wrapText="1"/>
    </xf>
    <xf numFmtId="176" fontId="7" fillId="0" borderId="54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30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7" fillId="0" borderId="50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6" xfId="0" applyBorder="1">
      <alignment vertical="center"/>
    </xf>
    <xf numFmtId="176" fontId="7" fillId="0" borderId="58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/>
    </xf>
    <xf numFmtId="0" fontId="7" fillId="0" borderId="56" xfId="0" applyFont="1" applyBorder="1" applyAlignment="1">
      <alignment vertical="center"/>
    </xf>
    <xf numFmtId="176" fontId="0" fillId="0" borderId="4" xfId="0" applyNumberFormat="1" applyBorder="1">
      <alignment vertical="center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76" fontId="0" fillId="0" borderId="3" xfId="0" applyNumberFormat="1" applyBorder="1">
      <alignment vertical="center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13" xfId="0" applyNumberFormat="1" applyBorder="1">
      <alignment vertical="center"/>
    </xf>
    <xf numFmtId="0" fontId="0" fillId="0" borderId="11" xfId="0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9" fontId="0" fillId="0" borderId="11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2" xfId="0" applyNumberForma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8" fillId="0" borderId="5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3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0" fillId="0" borderId="60" xfId="0" applyBorder="1">
      <alignment vertical="center"/>
    </xf>
    <xf numFmtId="0" fontId="0" fillId="0" borderId="62" xfId="0" applyBorder="1" applyAlignment="1">
      <alignment vertical="center"/>
    </xf>
    <xf numFmtId="176" fontId="2" fillId="0" borderId="63" xfId="0" applyNumberFormat="1" applyFont="1" applyBorder="1">
      <alignment vertical="center"/>
    </xf>
    <xf numFmtId="0" fontId="0" fillId="0" borderId="63" xfId="0" applyFill="1" applyBorder="1">
      <alignment vertical="center"/>
    </xf>
    <xf numFmtId="0" fontId="5" fillId="0" borderId="63" xfId="0" applyFont="1" applyFill="1" applyBorder="1">
      <alignment vertical="center"/>
    </xf>
    <xf numFmtId="0" fontId="0" fillId="0" borderId="63" xfId="0" applyBorder="1">
      <alignment vertical="center"/>
    </xf>
    <xf numFmtId="176" fontId="0" fillId="0" borderId="63" xfId="0" applyNumberFormat="1" applyBorder="1">
      <alignment vertical="center"/>
    </xf>
    <xf numFmtId="0" fontId="0" fillId="0" borderId="64" xfId="0" applyBorder="1">
      <alignment vertical="center"/>
    </xf>
    <xf numFmtId="0" fontId="0" fillId="0" borderId="61" xfId="0" applyBorder="1">
      <alignment vertical="center"/>
    </xf>
    <xf numFmtId="0" fontId="9" fillId="0" borderId="65" xfId="0" applyFont="1" applyBorder="1" applyAlignment="1">
      <alignment vertical="center" wrapText="1"/>
    </xf>
    <xf numFmtId="177" fontId="0" fillId="0" borderId="65" xfId="0" applyNumberFormat="1" applyBorder="1">
      <alignment vertical="center"/>
    </xf>
    <xf numFmtId="176" fontId="0" fillId="0" borderId="65" xfId="0" applyNumberFormat="1" applyBorder="1">
      <alignment vertical="center"/>
    </xf>
    <xf numFmtId="176" fontId="0" fillId="0" borderId="66" xfId="0" applyNumberFormat="1" applyBorder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0" fillId="0" borderId="65" xfId="0" applyBorder="1">
      <alignment vertical="center"/>
    </xf>
    <xf numFmtId="0" fontId="2" fillId="0" borderId="65" xfId="0" applyFont="1" applyBorder="1" applyAlignment="1">
      <alignment vertical="center" wrapText="1"/>
    </xf>
    <xf numFmtId="0" fontId="0" fillId="0" borderId="6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3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11" xfId="0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176" fontId="5" fillId="0" borderId="0" xfId="0" applyNumberFormat="1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68" xfId="0" applyBorder="1">
      <alignment vertical="center"/>
    </xf>
    <xf numFmtId="0" fontId="2" fillId="0" borderId="39" xfId="0" applyFont="1" applyBorder="1" applyAlignment="1">
      <alignment horizontal="left" vertical="center" wrapText="1"/>
    </xf>
    <xf numFmtId="0" fontId="2" fillId="0" borderId="69" xfId="0" applyFont="1" applyBorder="1" applyAlignment="1">
      <alignment horizontal="left" vertical="center" wrapText="1"/>
    </xf>
    <xf numFmtId="0" fontId="0" fillId="0" borderId="26" xfId="0" applyFill="1" applyBorder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61" xfId="0" applyNumberForma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51" xfId="0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179" fontId="0" fillId="0" borderId="7" xfId="0" applyNumberForma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6" fontId="6" fillId="0" borderId="4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4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6" xfId="0" applyFill="1" applyBorder="1" applyAlignment="1">
      <alignment vertical="center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5" fillId="0" borderId="0" xfId="0" applyFont="1" applyFill="1" applyBorder="1">
      <alignment vertical="center"/>
    </xf>
    <xf numFmtId="0" fontId="5" fillId="0" borderId="1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opLeftCell="A5" workbookViewId="0">
      <selection activeCell="J13" sqref="J13"/>
    </sheetView>
  </sheetViews>
  <sheetFormatPr defaultRowHeight="16.5"/>
  <cols>
    <col min="1" max="2" width="8.625" customWidth="1"/>
    <col min="3" max="3" width="8.625" style="44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184" t="s">
        <v>155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>
      <c r="A2" s="185" t="s">
        <v>175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7.25" thickBot="1">
      <c r="A3" t="s">
        <v>0</v>
      </c>
    </row>
    <row r="4" spans="1:12" ht="28.5" customHeight="1">
      <c r="A4" s="186" t="s">
        <v>1</v>
      </c>
      <c r="B4" s="187"/>
      <c r="C4" s="187"/>
      <c r="D4" s="187"/>
      <c r="E4" s="187"/>
      <c r="F4" s="187"/>
      <c r="G4" s="188" t="s">
        <v>23</v>
      </c>
      <c r="H4" s="189"/>
      <c r="I4" s="189"/>
      <c r="J4" s="189"/>
      <c r="K4" s="189"/>
      <c r="L4" s="189"/>
    </row>
    <row r="5" spans="1:12" ht="28.5" customHeight="1">
      <c r="A5" s="198" t="s">
        <v>2</v>
      </c>
      <c r="B5" s="193"/>
      <c r="C5" s="193"/>
      <c r="D5" s="190" t="s">
        <v>54</v>
      </c>
      <c r="E5" s="190" t="s">
        <v>55</v>
      </c>
      <c r="F5" s="196" t="s">
        <v>56</v>
      </c>
      <c r="G5" s="192" t="s">
        <v>2</v>
      </c>
      <c r="H5" s="193"/>
      <c r="I5" s="193"/>
      <c r="J5" s="190" t="s">
        <v>54</v>
      </c>
      <c r="K5" s="190" t="s">
        <v>55</v>
      </c>
      <c r="L5" s="196" t="s">
        <v>56</v>
      </c>
    </row>
    <row r="6" spans="1:12" ht="28.5" customHeight="1" thickBot="1">
      <c r="A6" s="199" t="s">
        <v>51</v>
      </c>
      <c r="B6" s="200"/>
      <c r="C6" s="200"/>
      <c r="D6" s="191"/>
      <c r="E6" s="191"/>
      <c r="F6" s="197"/>
      <c r="G6" s="194" t="s">
        <v>51</v>
      </c>
      <c r="H6" s="195"/>
      <c r="I6" s="195"/>
      <c r="J6" s="191"/>
      <c r="K6" s="191"/>
      <c r="L6" s="197"/>
    </row>
    <row r="7" spans="1:12" ht="28.5" customHeight="1" thickTop="1">
      <c r="A7" s="176" t="s">
        <v>41</v>
      </c>
      <c r="B7" s="169"/>
      <c r="C7" s="170"/>
      <c r="D7" s="49">
        <f>D8</f>
        <v>86278800</v>
      </c>
      <c r="E7" s="49">
        <v>0</v>
      </c>
      <c r="F7" s="63">
        <v>0</v>
      </c>
      <c r="G7" s="168" t="s">
        <v>45</v>
      </c>
      <c r="H7" s="169"/>
      <c r="I7" s="170"/>
      <c r="J7" s="49">
        <f>SUM(J8:J10)</f>
        <v>298804850</v>
      </c>
      <c r="K7" s="49">
        <v>0</v>
      </c>
      <c r="L7" s="50">
        <v>0</v>
      </c>
    </row>
    <row r="8" spans="1:12" ht="28.5" customHeight="1">
      <c r="A8" s="46"/>
      <c r="B8" s="171" t="s">
        <v>42</v>
      </c>
      <c r="C8" s="172"/>
      <c r="D8" s="51">
        <v>86278800</v>
      </c>
      <c r="E8" s="51">
        <v>0</v>
      </c>
      <c r="F8" s="64">
        <v>0</v>
      </c>
      <c r="G8" s="54"/>
      <c r="H8" s="171" t="s">
        <v>46</v>
      </c>
      <c r="I8" s="172"/>
      <c r="J8" s="51">
        <v>265475260</v>
      </c>
      <c r="K8" s="51">
        <v>0</v>
      </c>
      <c r="L8" s="53">
        <v>0</v>
      </c>
    </row>
    <row r="9" spans="1:12" ht="28.5" customHeight="1">
      <c r="A9" s="177" t="s">
        <v>135</v>
      </c>
      <c r="B9" s="178"/>
      <c r="C9" s="179"/>
      <c r="D9" s="51">
        <v>12000000</v>
      </c>
      <c r="E9" s="51">
        <v>0</v>
      </c>
      <c r="F9" s="64">
        <v>0</v>
      </c>
      <c r="G9" s="72"/>
      <c r="H9" s="171" t="s">
        <v>139</v>
      </c>
      <c r="I9" s="172"/>
      <c r="J9" s="51">
        <v>10000000</v>
      </c>
      <c r="K9" s="51">
        <v>0</v>
      </c>
      <c r="L9" s="53">
        <v>0</v>
      </c>
    </row>
    <row r="10" spans="1:12" ht="28.5" customHeight="1">
      <c r="A10" s="71"/>
      <c r="B10" s="120" t="s">
        <v>136</v>
      </c>
      <c r="C10" s="121"/>
      <c r="D10" s="51">
        <v>12000000</v>
      </c>
      <c r="E10" s="51">
        <v>0</v>
      </c>
      <c r="F10" s="64">
        <v>0</v>
      </c>
      <c r="G10" s="72"/>
      <c r="H10" s="120" t="s">
        <v>140</v>
      </c>
      <c r="I10" s="121"/>
      <c r="J10" s="51">
        <v>23329590</v>
      </c>
      <c r="K10" s="51">
        <v>0</v>
      </c>
      <c r="L10" s="53">
        <v>0</v>
      </c>
    </row>
    <row r="11" spans="1:12" ht="28.5" customHeight="1">
      <c r="A11" s="173" t="s">
        <v>67</v>
      </c>
      <c r="B11" s="174"/>
      <c r="C11" s="175"/>
      <c r="D11" s="51">
        <f>D12</f>
        <v>1000000</v>
      </c>
      <c r="E11" s="51">
        <v>0</v>
      </c>
      <c r="F11" s="64">
        <v>0</v>
      </c>
      <c r="G11" s="117" t="s">
        <v>48</v>
      </c>
      <c r="H11" s="118"/>
      <c r="I11" s="119"/>
      <c r="J11" s="51">
        <v>8900000</v>
      </c>
      <c r="K11" s="51">
        <v>0</v>
      </c>
      <c r="L11" s="53">
        <v>0</v>
      </c>
    </row>
    <row r="12" spans="1:12" ht="28.5" customHeight="1">
      <c r="A12" s="47"/>
      <c r="B12" s="171" t="s">
        <v>67</v>
      </c>
      <c r="C12" s="172"/>
      <c r="D12" s="51">
        <v>1000000</v>
      </c>
      <c r="E12" s="51">
        <v>0</v>
      </c>
      <c r="F12" s="64">
        <v>0</v>
      </c>
      <c r="G12" s="48"/>
      <c r="H12" s="171" t="s">
        <v>49</v>
      </c>
      <c r="I12" s="172"/>
      <c r="J12" s="51">
        <v>8900000</v>
      </c>
      <c r="K12" s="51">
        <v>0</v>
      </c>
      <c r="L12" s="53">
        <v>0</v>
      </c>
    </row>
    <row r="13" spans="1:12" ht="28.5" customHeight="1">
      <c r="A13" s="173" t="s">
        <v>71</v>
      </c>
      <c r="B13" s="174"/>
      <c r="C13" s="175"/>
      <c r="D13" s="51">
        <v>244657200</v>
      </c>
      <c r="E13" s="51">
        <v>0</v>
      </c>
      <c r="F13" s="64">
        <v>0</v>
      </c>
      <c r="G13" s="117" t="s">
        <v>50</v>
      </c>
      <c r="H13" s="118"/>
      <c r="I13" s="119"/>
      <c r="J13" s="51">
        <f>SUM(J14,J15)</f>
        <v>36331150</v>
      </c>
      <c r="K13" s="51">
        <v>0</v>
      </c>
      <c r="L13" s="53">
        <v>0</v>
      </c>
    </row>
    <row r="14" spans="1:12" ht="28.5" customHeight="1">
      <c r="A14" s="46"/>
      <c r="B14" s="171" t="s">
        <v>72</v>
      </c>
      <c r="C14" s="172"/>
      <c r="D14" s="51">
        <v>244657200</v>
      </c>
      <c r="E14" s="51">
        <v>0</v>
      </c>
      <c r="F14" s="64">
        <v>0</v>
      </c>
      <c r="G14" s="57"/>
      <c r="H14" s="120" t="s">
        <v>47</v>
      </c>
      <c r="I14" s="121"/>
      <c r="J14" s="51">
        <v>27000000</v>
      </c>
      <c r="K14" s="51">
        <v>0</v>
      </c>
      <c r="L14" s="53">
        <v>0</v>
      </c>
    </row>
    <row r="15" spans="1:12" ht="28.5" customHeight="1">
      <c r="A15" s="173" t="s">
        <v>43</v>
      </c>
      <c r="B15" s="174"/>
      <c r="C15" s="175"/>
      <c r="D15" s="51">
        <v>5000000</v>
      </c>
      <c r="E15" s="51">
        <v>0</v>
      </c>
      <c r="F15" s="64">
        <v>0</v>
      </c>
      <c r="G15" s="67"/>
      <c r="H15" s="69" t="s">
        <v>50</v>
      </c>
      <c r="I15" s="70"/>
      <c r="J15" s="65">
        <v>9331150</v>
      </c>
      <c r="K15" s="65">
        <v>0</v>
      </c>
      <c r="L15" s="66">
        <v>0</v>
      </c>
    </row>
    <row r="16" spans="1:12" ht="28.5" customHeight="1">
      <c r="A16" s="47"/>
      <c r="B16" s="171" t="s">
        <v>43</v>
      </c>
      <c r="C16" s="172"/>
      <c r="D16" s="51">
        <v>5000000</v>
      </c>
      <c r="E16" s="51">
        <v>0</v>
      </c>
      <c r="F16" s="64">
        <v>0</v>
      </c>
      <c r="G16" s="117" t="s">
        <v>170</v>
      </c>
      <c r="H16" s="118"/>
      <c r="I16" s="119"/>
      <c r="J16" s="51">
        <v>6000000</v>
      </c>
      <c r="K16" s="51">
        <v>0</v>
      </c>
      <c r="L16" s="66">
        <v>0</v>
      </c>
    </row>
    <row r="17" spans="1:12" ht="28.5" customHeight="1">
      <c r="A17" s="173" t="s">
        <v>44</v>
      </c>
      <c r="B17" s="174"/>
      <c r="C17" s="175"/>
      <c r="D17" s="51">
        <v>1100000</v>
      </c>
      <c r="E17" s="51">
        <v>0</v>
      </c>
      <c r="F17" s="64">
        <v>0</v>
      </c>
      <c r="G17" s="142"/>
      <c r="H17" s="143"/>
      <c r="I17" s="141"/>
      <c r="J17" s="51">
        <v>6000000</v>
      </c>
      <c r="K17" s="51">
        <v>0</v>
      </c>
      <c r="L17" s="66">
        <v>0</v>
      </c>
    </row>
    <row r="18" spans="1:12" ht="28.5" customHeight="1" thickBot="1">
      <c r="A18" s="47"/>
      <c r="B18" s="171" t="s">
        <v>44</v>
      </c>
      <c r="C18" s="172"/>
      <c r="D18" s="51">
        <v>1100000</v>
      </c>
      <c r="E18" s="51">
        <v>0</v>
      </c>
      <c r="F18" s="64">
        <v>0</v>
      </c>
      <c r="G18" s="183"/>
      <c r="H18" s="174"/>
      <c r="I18" s="175"/>
      <c r="J18" s="65"/>
      <c r="K18" s="65"/>
      <c r="L18" s="66"/>
    </row>
    <row r="19" spans="1:12" ht="28.5" customHeight="1" thickTop="1" thickBot="1">
      <c r="A19" s="180" t="s">
        <v>24</v>
      </c>
      <c r="B19" s="181"/>
      <c r="C19" s="181"/>
      <c r="D19" s="52">
        <f>SUM(D7,D9,D11,D13,D15,D17)</f>
        <v>350036000</v>
      </c>
      <c r="E19" s="52">
        <v>0</v>
      </c>
      <c r="F19" s="52">
        <v>0</v>
      </c>
      <c r="G19" s="182" t="s">
        <v>25</v>
      </c>
      <c r="H19" s="181"/>
      <c r="I19" s="181"/>
      <c r="J19" s="31">
        <f>SUM(J7,J11,J13,J16)</f>
        <v>350036000</v>
      </c>
      <c r="K19" s="31">
        <v>0</v>
      </c>
      <c r="L19" s="31">
        <v>0</v>
      </c>
    </row>
    <row r="20" spans="1:12">
      <c r="A20" s="30"/>
      <c r="B20" s="30"/>
      <c r="C20" s="30"/>
      <c r="D20" s="29"/>
      <c r="E20" s="29"/>
      <c r="F20" s="29"/>
      <c r="G20" s="30"/>
      <c r="H20" s="30"/>
      <c r="I20" s="30"/>
      <c r="J20" s="29"/>
      <c r="K20" s="29"/>
      <c r="L20" s="29"/>
    </row>
    <row r="22" spans="1:12">
      <c r="C22"/>
      <c r="J22"/>
      <c r="K22"/>
      <c r="L22"/>
    </row>
    <row r="23" spans="1:12">
      <c r="C23"/>
      <c r="J23"/>
      <c r="K23"/>
      <c r="L23"/>
    </row>
  </sheetData>
  <mergeCells count="32">
    <mergeCell ref="A1:L1"/>
    <mergeCell ref="A2:L2"/>
    <mergeCell ref="A4:F4"/>
    <mergeCell ref="G4:L4"/>
    <mergeCell ref="J5:J6"/>
    <mergeCell ref="K5:K6"/>
    <mergeCell ref="G5:I5"/>
    <mergeCell ref="G6:I6"/>
    <mergeCell ref="F5:F6"/>
    <mergeCell ref="L5:L6"/>
    <mergeCell ref="A5:C5"/>
    <mergeCell ref="A6:C6"/>
    <mergeCell ref="D5:D6"/>
    <mergeCell ref="E5:E6"/>
    <mergeCell ref="A19:C19"/>
    <mergeCell ref="G19:I19"/>
    <mergeCell ref="A13:C13"/>
    <mergeCell ref="B14:C14"/>
    <mergeCell ref="A17:C17"/>
    <mergeCell ref="B18:C18"/>
    <mergeCell ref="A15:C15"/>
    <mergeCell ref="B16:C16"/>
    <mergeCell ref="G18:I18"/>
    <mergeCell ref="G7:I7"/>
    <mergeCell ref="H8:I8"/>
    <mergeCell ref="A11:C11"/>
    <mergeCell ref="B12:C12"/>
    <mergeCell ref="A7:C7"/>
    <mergeCell ref="B8:C8"/>
    <mergeCell ref="A9:C9"/>
    <mergeCell ref="H9:I9"/>
    <mergeCell ref="H12:I12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4"/>
  <sheetViews>
    <sheetView topLeftCell="A4" workbookViewId="0">
      <selection activeCell="D42" sqref="D42"/>
    </sheetView>
  </sheetViews>
  <sheetFormatPr defaultRowHeight="16.5"/>
  <cols>
    <col min="1" max="2" width="8.5" customWidth="1"/>
    <col min="3" max="3" width="14.125" customWidth="1"/>
    <col min="4" max="4" width="12.75" style="2" customWidth="1"/>
    <col min="5" max="5" width="12.875" style="2" customWidth="1"/>
    <col min="6" max="6" width="12.625" style="1" customWidth="1"/>
    <col min="7" max="7" width="9.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28" t="s">
        <v>21</v>
      </c>
    </row>
    <row r="2" spans="1:23" ht="17.25" thickBot="1">
      <c r="V2" s="228" t="s">
        <v>11</v>
      </c>
      <c r="W2" s="229"/>
    </row>
    <row r="3" spans="1:23" ht="30" customHeight="1">
      <c r="A3" s="216" t="s">
        <v>8</v>
      </c>
      <c r="B3" s="217"/>
      <c r="C3" s="217"/>
      <c r="D3" s="232" t="s">
        <v>54</v>
      </c>
      <c r="E3" s="232" t="s">
        <v>95</v>
      </c>
      <c r="F3" s="203" t="s">
        <v>56</v>
      </c>
      <c r="G3" s="217" t="s">
        <v>10</v>
      </c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30"/>
    </row>
    <row r="4" spans="1:23" ht="30" customHeight="1">
      <c r="A4" s="198" t="s">
        <v>9</v>
      </c>
      <c r="B4" s="193"/>
      <c r="C4" s="193"/>
      <c r="D4" s="233"/>
      <c r="E4" s="233"/>
      <c r="F4" s="234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231"/>
    </row>
    <row r="5" spans="1:23" ht="30.75" customHeight="1">
      <c r="A5" s="221" t="s">
        <v>26</v>
      </c>
      <c r="B5" s="222"/>
      <c r="C5" s="223"/>
      <c r="D5" s="5">
        <f>D6</f>
        <v>86278800</v>
      </c>
      <c r="E5" s="5">
        <v>0</v>
      </c>
      <c r="F5" s="45">
        <v>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7"/>
    </row>
    <row r="6" spans="1:23" ht="30.75" customHeight="1">
      <c r="A6" s="18"/>
      <c r="B6" s="215" t="s">
        <v>27</v>
      </c>
      <c r="C6" s="175"/>
      <c r="D6" s="5">
        <f>SUM(D7:D16)</f>
        <v>86278800</v>
      </c>
      <c r="E6" s="5">
        <v>0</v>
      </c>
      <c r="F6" s="45">
        <v>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7"/>
    </row>
    <row r="7" spans="1:23" ht="30.75" customHeight="1">
      <c r="A7" s="24"/>
      <c r="B7" s="3"/>
      <c r="C7" s="90" t="s">
        <v>79</v>
      </c>
      <c r="D7" s="58">
        <f>V7</f>
        <v>80278800</v>
      </c>
      <c r="E7" s="58">
        <v>0</v>
      </c>
      <c r="F7" s="45">
        <v>0</v>
      </c>
      <c r="G7" s="62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89"/>
      <c r="U7" s="6"/>
      <c r="V7" s="7">
        <f>V8+V11+V15</f>
        <v>80278800</v>
      </c>
      <c r="W7" s="17"/>
    </row>
    <row r="8" spans="1:23" ht="20.100000000000001" customHeight="1">
      <c r="A8" s="24"/>
      <c r="B8" s="4"/>
      <c r="C8" s="81"/>
      <c r="D8" s="79"/>
      <c r="E8" s="79"/>
      <c r="F8" s="82"/>
      <c r="G8" s="22" t="s">
        <v>86</v>
      </c>
      <c r="H8" s="16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83"/>
      <c r="U8" s="15"/>
      <c r="V8" s="16">
        <f>SUM(V9:V10)</f>
        <v>21628500</v>
      </c>
      <c r="W8" s="23"/>
    </row>
    <row r="9" spans="1:23" ht="20.100000000000001" customHeight="1">
      <c r="A9" s="24"/>
      <c r="B9" s="4"/>
      <c r="C9" s="81"/>
      <c r="D9" s="79"/>
      <c r="E9" s="79"/>
      <c r="F9" s="82"/>
      <c r="G9" s="22" t="s">
        <v>164</v>
      </c>
      <c r="H9" s="16">
        <v>34730</v>
      </c>
      <c r="I9" s="15" t="s">
        <v>3</v>
      </c>
      <c r="J9" s="15" t="s">
        <v>4</v>
      </c>
      <c r="K9" s="37">
        <v>25</v>
      </c>
      <c r="L9" s="37" t="s">
        <v>82</v>
      </c>
      <c r="M9" s="15" t="s">
        <v>4</v>
      </c>
      <c r="N9" s="37">
        <v>10</v>
      </c>
      <c r="O9" s="37" t="s">
        <v>83</v>
      </c>
      <c r="P9" s="15" t="s">
        <v>4</v>
      </c>
      <c r="Q9" s="37">
        <v>12</v>
      </c>
      <c r="R9" s="37" t="s">
        <v>85</v>
      </c>
      <c r="S9" s="15" t="s">
        <v>4</v>
      </c>
      <c r="T9" s="83">
        <v>0.15</v>
      </c>
      <c r="U9" s="37" t="s">
        <v>84</v>
      </c>
      <c r="V9" s="16">
        <f>ROUND(H9*K9*N9*Q9*T9,-1)</f>
        <v>15628500</v>
      </c>
      <c r="W9" s="23" t="s">
        <v>3</v>
      </c>
    </row>
    <row r="10" spans="1:23" ht="20.100000000000001" customHeight="1">
      <c r="A10" s="24"/>
      <c r="B10" s="4"/>
      <c r="C10" s="81"/>
      <c r="D10" s="79"/>
      <c r="E10" s="79"/>
      <c r="F10" s="82"/>
      <c r="G10" s="22" t="s">
        <v>165</v>
      </c>
      <c r="H10" s="16">
        <v>10000</v>
      </c>
      <c r="I10" s="15" t="s">
        <v>3</v>
      </c>
      <c r="J10" s="15" t="s">
        <v>4</v>
      </c>
      <c r="K10" s="37">
        <v>25</v>
      </c>
      <c r="L10" s="37" t="s">
        <v>82</v>
      </c>
      <c r="M10" s="15" t="s">
        <v>4</v>
      </c>
      <c r="N10" s="37">
        <v>2</v>
      </c>
      <c r="O10" s="37" t="s">
        <v>83</v>
      </c>
      <c r="P10" s="15" t="s">
        <v>4</v>
      </c>
      <c r="Q10" s="37">
        <v>12</v>
      </c>
      <c r="R10" s="37" t="s">
        <v>85</v>
      </c>
      <c r="S10" s="15"/>
      <c r="T10" s="83"/>
      <c r="U10" s="37" t="s">
        <v>84</v>
      </c>
      <c r="V10" s="16">
        <v>6000000</v>
      </c>
      <c r="W10" s="23" t="s">
        <v>3</v>
      </c>
    </row>
    <row r="11" spans="1:23" ht="20.100000000000001" customHeight="1">
      <c r="A11" s="24"/>
      <c r="B11" s="4"/>
      <c r="C11" s="81"/>
      <c r="D11" s="146"/>
      <c r="E11" s="146"/>
      <c r="F11" s="82"/>
      <c r="G11" s="22" t="s">
        <v>171</v>
      </c>
      <c r="H11" s="16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83"/>
      <c r="U11" s="15"/>
      <c r="V11" s="16">
        <f>SUM(V12:V14)</f>
        <v>27546300</v>
      </c>
      <c r="W11" s="23"/>
    </row>
    <row r="12" spans="1:23" ht="20.100000000000001" customHeight="1">
      <c r="A12" s="24"/>
      <c r="B12" s="4"/>
      <c r="C12" s="81"/>
      <c r="D12" s="146"/>
      <c r="E12" s="146"/>
      <c r="F12" s="82"/>
      <c r="G12" s="22" t="s">
        <v>172</v>
      </c>
      <c r="H12" s="151">
        <v>1140600</v>
      </c>
      <c r="I12" s="37" t="s">
        <v>3</v>
      </c>
      <c r="J12" s="15" t="s">
        <v>4</v>
      </c>
      <c r="K12" s="37">
        <v>1</v>
      </c>
      <c r="L12" s="37" t="s">
        <v>5</v>
      </c>
      <c r="M12" s="15" t="s">
        <v>4</v>
      </c>
      <c r="N12" s="37">
        <v>12</v>
      </c>
      <c r="O12" s="37" t="s">
        <v>14</v>
      </c>
      <c r="P12" s="15" t="s">
        <v>4</v>
      </c>
      <c r="Q12" s="83">
        <v>0.15</v>
      </c>
      <c r="R12" s="37"/>
      <c r="S12" s="15"/>
      <c r="T12" s="83"/>
      <c r="U12" s="37" t="s">
        <v>7</v>
      </c>
      <c r="V12" s="16">
        <f>H12*K12*N12*Q12</f>
        <v>2053080</v>
      </c>
      <c r="W12" s="23" t="s">
        <v>3</v>
      </c>
    </row>
    <row r="13" spans="1:23" ht="20.100000000000001" customHeight="1">
      <c r="A13" s="24"/>
      <c r="B13" s="4"/>
      <c r="C13" s="81"/>
      <c r="D13" s="146"/>
      <c r="E13" s="146"/>
      <c r="F13" s="82"/>
      <c r="G13" s="22" t="s">
        <v>173</v>
      </c>
      <c r="H13" s="151">
        <v>971200</v>
      </c>
      <c r="I13" s="37" t="s">
        <v>3</v>
      </c>
      <c r="J13" s="15" t="s">
        <v>4</v>
      </c>
      <c r="K13" s="37">
        <v>2</v>
      </c>
      <c r="L13" s="37" t="s">
        <v>5</v>
      </c>
      <c r="M13" s="15" t="s">
        <v>4</v>
      </c>
      <c r="N13" s="37">
        <v>12</v>
      </c>
      <c r="O13" s="37" t="s">
        <v>14</v>
      </c>
      <c r="P13" s="15" t="s">
        <v>4</v>
      </c>
      <c r="Q13" s="83">
        <v>0.15</v>
      </c>
      <c r="R13" s="37"/>
      <c r="S13" s="15"/>
      <c r="T13" s="83"/>
      <c r="U13" s="37" t="s">
        <v>7</v>
      </c>
      <c r="V13" s="16">
        <f t="shared" ref="V13:V14" si="0">H13*K13*N13*Q13</f>
        <v>3496320</v>
      </c>
      <c r="W13" s="23" t="s">
        <v>3</v>
      </c>
    </row>
    <row r="14" spans="1:23" ht="20.100000000000001" customHeight="1">
      <c r="A14" s="24"/>
      <c r="B14" s="4"/>
      <c r="C14" s="81"/>
      <c r="D14" s="146"/>
      <c r="E14" s="146"/>
      <c r="F14" s="82"/>
      <c r="G14" s="152" t="s">
        <v>81</v>
      </c>
      <c r="H14" s="151">
        <v>814700</v>
      </c>
      <c r="I14" s="15" t="s">
        <v>3</v>
      </c>
      <c r="J14" s="15" t="s">
        <v>4</v>
      </c>
      <c r="K14" s="15">
        <v>15</v>
      </c>
      <c r="L14" s="15" t="s">
        <v>5</v>
      </c>
      <c r="M14" s="15" t="s">
        <v>4</v>
      </c>
      <c r="N14" s="15">
        <v>12</v>
      </c>
      <c r="O14" s="15" t="s">
        <v>14</v>
      </c>
      <c r="P14" s="15" t="s">
        <v>4</v>
      </c>
      <c r="Q14" s="83">
        <v>0.15</v>
      </c>
      <c r="R14" s="37"/>
      <c r="S14" s="15"/>
      <c r="T14" s="83"/>
      <c r="U14" s="37" t="s">
        <v>7</v>
      </c>
      <c r="V14" s="16">
        <f t="shared" si="0"/>
        <v>21996900</v>
      </c>
      <c r="W14" s="23" t="s">
        <v>3</v>
      </c>
    </row>
    <row r="15" spans="1:23" ht="20.100000000000001" customHeight="1">
      <c r="A15" s="24"/>
      <c r="B15" s="4"/>
      <c r="C15" s="81"/>
      <c r="D15" s="160"/>
      <c r="E15" s="160"/>
      <c r="F15" s="82"/>
      <c r="G15" s="252" t="s">
        <v>176</v>
      </c>
      <c r="H15" s="151">
        <v>27000</v>
      </c>
      <c r="I15" s="37" t="s">
        <v>177</v>
      </c>
      <c r="J15" s="37" t="s">
        <v>178</v>
      </c>
      <c r="K15" s="37">
        <v>8</v>
      </c>
      <c r="L15" s="37" t="s">
        <v>179</v>
      </c>
      <c r="M15" s="37" t="s">
        <v>178</v>
      </c>
      <c r="N15" s="37">
        <v>12</v>
      </c>
      <c r="O15" s="37" t="s">
        <v>180</v>
      </c>
      <c r="P15" s="37" t="s">
        <v>178</v>
      </c>
      <c r="Q15" s="37">
        <v>12</v>
      </c>
      <c r="R15" s="37" t="s">
        <v>181</v>
      </c>
      <c r="S15" s="15"/>
      <c r="T15" s="83"/>
      <c r="U15" s="37" t="s">
        <v>182</v>
      </c>
      <c r="V15" s="16">
        <f>H15*K15*N15*Q15</f>
        <v>31104000</v>
      </c>
      <c r="W15" s="23" t="s">
        <v>177</v>
      </c>
    </row>
    <row r="16" spans="1:23" ht="35.1" customHeight="1">
      <c r="A16" s="24"/>
      <c r="B16" s="4"/>
      <c r="C16" s="76" t="s">
        <v>87</v>
      </c>
      <c r="D16" s="58">
        <v>6000000</v>
      </c>
      <c r="E16" s="58">
        <v>0</v>
      </c>
      <c r="F16" s="45">
        <v>0</v>
      </c>
      <c r="G16" s="87"/>
      <c r="H16" s="88"/>
      <c r="I16" s="6"/>
      <c r="J16" s="6"/>
      <c r="K16" s="6"/>
      <c r="L16" s="6"/>
      <c r="M16" s="6"/>
      <c r="N16" s="6"/>
      <c r="O16" s="6"/>
      <c r="P16" s="6"/>
      <c r="Q16" s="89"/>
      <c r="R16" s="25"/>
      <c r="S16" s="6"/>
      <c r="T16" s="89"/>
      <c r="U16" s="25"/>
      <c r="V16" s="7">
        <f>SUM(V17:V17)</f>
        <v>6000000</v>
      </c>
      <c r="W16" s="17"/>
    </row>
    <row r="17" spans="1:23" ht="20.100000000000001" customHeight="1">
      <c r="A17" s="24"/>
      <c r="B17" s="26"/>
      <c r="C17" s="78"/>
      <c r="D17" s="80"/>
      <c r="E17" s="80"/>
      <c r="F17" s="68"/>
      <c r="G17" s="91" t="s">
        <v>89</v>
      </c>
      <c r="H17" s="85">
        <v>2000</v>
      </c>
      <c r="I17" s="12" t="s">
        <v>80</v>
      </c>
      <c r="J17" s="12" t="s">
        <v>88</v>
      </c>
      <c r="K17" s="12">
        <v>25</v>
      </c>
      <c r="L17" s="12" t="s">
        <v>82</v>
      </c>
      <c r="M17" s="12" t="s">
        <v>88</v>
      </c>
      <c r="N17" s="12">
        <v>10</v>
      </c>
      <c r="O17" s="12" t="s">
        <v>83</v>
      </c>
      <c r="P17" s="12" t="s">
        <v>88</v>
      </c>
      <c r="Q17" s="86">
        <v>12</v>
      </c>
      <c r="R17" s="42" t="s">
        <v>85</v>
      </c>
      <c r="S17" s="12"/>
      <c r="T17" s="13"/>
      <c r="U17" s="42" t="s">
        <v>84</v>
      </c>
      <c r="V17" s="11">
        <f>H17*K17*N17*Q17</f>
        <v>6000000</v>
      </c>
      <c r="W17" s="21" t="s">
        <v>80</v>
      </c>
    </row>
    <row r="18" spans="1:23" ht="35.1" customHeight="1">
      <c r="A18" s="218" t="s">
        <v>90</v>
      </c>
      <c r="B18" s="174"/>
      <c r="C18" s="175"/>
      <c r="D18" s="58">
        <v>12000000</v>
      </c>
      <c r="E18" s="58">
        <v>0</v>
      </c>
      <c r="F18" s="45">
        <v>0</v>
      </c>
      <c r="G18" s="91"/>
      <c r="H18" s="85"/>
      <c r="I18" s="12"/>
      <c r="J18" s="12"/>
      <c r="K18" s="12"/>
      <c r="L18" s="12"/>
      <c r="M18" s="12"/>
      <c r="N18" s="12"/>
      <c r="O18" s="12"/>
      <c r="P18" s="12"/>
      <c r="Q18" s="86"/>
      <c r="R18" s="42"/>
      <c r="S18" s="12"/>
      <c r="T18" s="13"/>
      <c r="U18" s="42"/>
      <c r="V18" s="11"/>
      <c r="W18" s="21"/>
    </row>
    <row r="19" spans="1:23" ht="35.1" customHeight="1">
      <c r="A19" s="19"/>
      <c r="B19" s="77" t="s">
        <v>91</v>
      </c>
      <c r="C19" s="36"/>
      <c r="D19" s="58">
        <f>D20</f>
        <v>12000000</v>
      </c>
      <c r="E19" s="58">
        <v>0</v>
      </c>
      <c r="F19" s="45">
        <v>0</v>
      </c>
      <c r="G19" s="91"/>
      <c r="H19" s="85"/>
      <c r="I19" s="12"/>
      <c r="J19" s="12"/>
      <c r="K19" s="12"/>
      <c r="L19" s="12"/>
      <c r="M19" s="12"/>
      <c r="N19" s="12"/>
      <c r="O19" s="12"/>
      <c r="P19" s="12"/>
      <c r="Q19" s="86"/>
      <c r="R19" s="42"/>
      <c r="S19" s="12"/>
      <c r="T19" s="13"/>
      <c r="U19" s="42"/>
      <c r="V19" s="11"/>
      <c r="W19" s="21"/>
    </row>
    <row r="20" spans="1:23" ht="35.1" customHeight="1">
      <c r="A20" s="19"/>
      <c r="B20" s="4"/>
      <c r="C20" s="74" t="s">
        <v>92</v>
      </c>
      <c r="D20" s="58">
        <v>12000000</v>
      </c>
      <c r="E20" s="58">
        <v>0</v>
      </c>
      <c r="F20" s="45">
        <v>0</v>
      </c>
      <c r="G20" s="91" t="s">
        <v>166</v>
      </c>
      <c r="H20" s="85">
        <v>500000</v>
      </c>
      <c r="I20" s="12" t="s">
        <v>147</v>
      </c>
      <c r="J20" s="12" t="s">
        <v>148</v>
      </c>
      <c r="K20" s="12">
        <v>2</v>
      </c>
      <c r="L20" s="12" t="s">
        <v>151</v>
      </c>
      <c r="M20" s="12" t="s">
        <v>148</v>
      </c>
      <c r="N20" s="12">
        <v>12</v>
      </c>
      <c r="O20" s="12" t="s">
        <v>149</v>
      </c>
      <c r="P20" s="12"/>
      <c r="Q20" s="86"/>
      <c r="R20" s="42"/>
      <c r="S20" s="12"/>
      <c r="T20" s="13"/>
      <c r="U20" s="42" t="s">
        <v>150</v>
      </c>
      <c r="V20" s="11">
        <f>H20*K20*N20</f>
        <v>12000000</v>
      </c>
      <c r="W20" s="21" t="s">
        <v>147</v>
      </c>
    </row>
    <row r="21" spans="1:23" ht="35.1" customHeight="1">
      <c r="A21" s="224" t="s">
        <v>61</v>
      </c>
      <c r="B21" s="225"/>
      <c r="C21" s="225"/>
      <c r="D21" s="58">
        <f>D22</f>
        <v>1000000</v>
      </c>
      <c r="E21" s="58">
        <v>0</v>
      </c>
      <c r="F21" s="59">
        <v>0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1"/>
      <c r="W21" s="21"/>
    </row>
    <row r="22" spans="1:23" ht="35.1" customHeight="1">
      <c r="A22" s="18"/>
      <c r="B22" s="214" t="s">
        <v>62</v>
      </c>
      <c r="C22" s="214"/>
      <c r="D22" s="58">
        <f>D23</f>
        <v>1000000</v>
      </c>
      <c r="E22" s="58">
        <v>0</v>
      </c>
      <c r="F22" s="59">
        <v>0</v>
      </c>
      <c r="G22" s="12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3"/>
      <c r="U22" s="12"/>
      <c r="V22" s="11"/>
      <c r="W22" s="21"/>
    </row>
    <row r="23" spans="1:23" ht="35.1" customHeight="1" thickBot="1">
      <c r="A23" s="27"/>
      <c r="B23" s="26"/>
      <c r="C23" s="73" t="s">
        <v>75</v>
      </c>
      <c r="D23" s="58">
        <v>1000000</v>
      </c>
      <c r="E23" s="58">
        <v>0</v>
      </c>
      <c r="F23" s="59">
        <v>0</v>
      </c>
      <c r="G23" s="12" t="s">
        <v>64</v>
      </c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 t="s">
        <v>63</v>
      </c>
      <c r="V23" s="11">
        <v>1000000</v>
      </c>
      <c r="W23" s="21" t="s">
        <v>58</v>
      </c>
    </row>
    <row r="24" spans="1:23" ht="20.100000000000001" customHeight="1">
      <c r="A24" s="186" t="s">
        <v>8</v>
      </c>
      <c r="B24" s="226"/>
      <c r="C24" s="227"/>
      <c r="D24" s="201" t="s">
        <v>54</v>
      </c>
      <c r="E24" s="201" t="s">
        <v>95</v>
      </c>
      <c r="F24" s="203" t="s">
        <v>56</v>
      </c>
      <c r="G24" s="205" t="s">
        <v>10</v>
      </c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7"/>
    </row>
    <row r="25" spans="1:23" ht="20.100000000000001" customHeight="1">
      <c r="A25" s="211" t="s">
        <v>9</v>
      </c>
      <c r="B25" s="212"/>
      <c r="C25" s="213"/>
      <c r="D25" s="202"/>
      <c r="E25" s="202"/>
      <c r="F25" s="204"/>
      <c r="G25" s="208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10"/>
    </row>
    <row r="26" spans="1:23" ht="30" customHeight="1">
      <c r="A26" s="218" t="s">
        <v>137</v>
      </c>
      <c r="B26" s="174"/>
      <c r="C26" s="175"/>
      <c r="D26" s="55">
        <f>D27</f>
        <v>244657200</v>
      </c>
      <c r="E26" s="58">
        <v>0</v>
      </c>
      <c r="F26" s="56">
        <v>0</v>
      </c>
      <c r="G26" s="12"/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3"/>
      <c r="U26" s="12"/>
      <c r="V26" s="11"/>
      <c r="W26" s="21"/>
    </row>
    <row r="27" spans="1:23" ht="30" customHeight="1">
      <c r="A27" s="19"/>
      <c r="B27" s="219" t="s">
        <v>138</v>
      </c>
      <c r="C27" s="220"/>
      <c r="D27" s="5">
        <f>D28</f>
        <v>244657200</v>
      </c>
      <c r="E27" s="5">
        <v>0</v>
      </c>
      <c r="F27" s="56">
        <v>0</v>
      </c>
      <c r="G27" s="6"/>
      <c r="H27" s="7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7"/>
      <c r="W27" s="17"/>
    </row>
    <row r="28" spans="1:23" ht="30" customHeight="1">
      <c r="A28" s="19"/>
      <c r="B28" s="4"/>
      <c r="C28" s="76" t="s">
        <v>76</v>
      </c>
      <c r="D28" s="58">
        <f>V28</f>
        <v>244657200</v>
      </c>
      <c r="E28" s="58">
        <v>0</v>
      </c>
      <c r="F28" s="59">
        <v>0</v>
      </c>
      <c r="G28" s="10"/>
      <c r="H28" s="11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3"/>
      <c r="U28" s="12"/>
      <c r="V28" s="11">
        <f>V29+V31</f>
        <v>244657200</v>
      </c>
      <c r="W28" s="21"/>
    </row>
    <row r="29" spans="1:23" ht="20.100000000000001" customHeight="1">
      <c r="A29" s="19"/>
      <c r="B29" s="4"/>
      <c r="C29" s="81"/>
      <c r="D29" s="79"/>
      <c r="E29" s="79"/>
      <c r="F29" s="82"/>
      <c r="G29" s="22" t="s">
        <v>86</v>
      </c>
      <c r="H29" s="1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83"/>
      <c r="U29" s="15"/>
      <c r="V29" s="16">
        <f>SUM(V30:V30)</f>
        <v>88561500</v>
      </c>
      <c r="W29" s="23"/>
    </row>
    <row r="30" spans="1:23" ht="20.100000000000001" customHeight="1">
      <c r="A30" s="19"/>
      <c r="B30" s="4"/>
      <c r="C30" s="81"/>
      <c r="D30" s="146"/>
      <c r="E30" s="146"/>
      <c r="F30" s="82"/>
      <c r="G30" s="22" t="s">
        <v>81</v>
      </c>
      <c r="H30" s="16">
        <v>34730</v>
      </c>
      <c r="I30" s="15" t="s">
        <v>80</v>
      </c>
      <c r="J30" s="15" t="s">
        <v>4</v>
      </c>
      <c r="K30" s="37">
        <v>25</v>
      </c>
      <c r="L30" s="37" t="s">
        <v>82</v>
      </c>
      <c r="M30" s="15" t="s">
        <v>4</v>
      </c>
      <c r="N30" s="37">
        <v>10</v>
      </c>
      <c r="O30" s="37" t="s">
        <v>83</v>
      </c>
      <c r="P30" s="15" t="s">
        <v>4</v>
      </c>
      <c r="Q30" s="37">
        <v>12</v>
      </c>
      <c r="R30" s="37" t="s">
        <v>85</v>
      </c>
      <c r="S30" s="15" t="s">
        <v>4</v>
      </c>
      <c r="T30" s="83">
        <v>0.85</v>
      </c>
      <c r="U30" s="37" t="s">
        <v>84</v>
      </c>
      <c r="V30" s="16">
        <f>H30*K30*N30*Q30*T30</f>
        <v>88561500</v>
      </c>
      <c r="W30" s="23" t="s">
        <v>80</v>
      </c>
    </row>
    <row r="31" spans="1:23" ht="20.100000000000001" customHeight="1">
      <c r="A31" s="24"/>
      <c r="B31" s="4"/>
      <c r="C31" s="155"/>
      <c r="D31" s="146"/>
      <c r="E31" s="146"/>
      <c r="F31" s="82"/>
      <c r="G31" s="22" t="s">
        <v>171</v>
      </c>
      <c r="H31" s="16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83"/>
      <c r="U31" s="15"/>
      <c r="V31" s="16">
        <f>SUM(V32:V34)</f>
        <v>156095700</v>
      </c>
      <c r="W31" s="23"/>
    </row>
    <row r="32" spans="1:23" ht="20.100000000000001" customHeight="1">
      <c r="A32" s="24"/>
      <c r="B32" s="4"/>
      <c r="C32" s="155"/>
      <c r="D32" s="146"/>
      <c r="E32" s="146"/>
      <c r="F32" s="82"/>
      <c r="G32" s="22" t="s">
        <v>172</v>
      </c>
      <c r="H32" s="151">
        <v>1140600</v>
      </c>
      <c r="I32" s="37" t="s">
        <v>3</v>
      </c>
      <c r="J32" s="15" t="s">
        <v>4</v>
      </c>
      <c r="K32" s="37">
        <v>1</v>
      </c>
      <c r="L32" s="37" t="s">
        <v>5</v>
      </c>
      <c r="M32" s="15" t="s">
        <v>4</v>
      </c>
      <c r="N32" s="37">
        <v>12</v>
      </c>
      <c r="O32" s="37" t="s">
        <v>14</v>
      </c>
      <c r="P32" s="15" t="s">
        <v>4</v>
      </c>
      <c r="Q32" s="83">
        <v>0.85</v>
      </c>
      <c r="R32" s="37"/>
      <c r="S32" s="15"/>
      <c r="T32" s="83"/>
      <c r="U32" s="37" t="s">
        <v>7</v>
      </c>
      <c r="V32" s="16">
        <f>H32*K32*N32*Q32</f>
        <v>11634120</v>
      </c>
      <c r="W32" s="23" t="s">
        <v>3</v>
      </c>
    </row>
    <row r="33" spans="1:23" ht="20.100000000000001" customHeight="1">
      <c r="A33" s="24"/>
      <c r="B33" s="4"/>
      <c r="C33" s="155"/>
      <c r="D33" s="146"/>
      <c r="E33" s="146"/>
      <c r="F33" s="82"/>
      <c r="G33" s="22" t="s">
        <v>173</v>
      </c>
      <c r="H33" s="151">
        <v>971200</v>
      </c>
      <c r="I33" s="37" t="s">
        <v>3</v>
      </c>
      <c r="J33" s="15" t="s">
        <v>4</v>
      </c>
      <c r="K33" s="37">
        <v>2</v>
      </c>
      <c r="L33" s="37" t="s">
        <v>5</v>
      </c>
      <c r="M33" s="15" t="s">
        <v>4</v>
      </c>
      <c r="N33" s="37">
        <v>12</v>
      </c>
      <c r="O33" s="37" t="s">
        <v>14</v>
      </c>
      <c r="P33" s="15" t="s">
        <v>4</v>
      </c>
      <c r="Q33" s="83">
        <v>0.85</v>
      </c>
      <c r="R33" s="37"/>
      <c r="S33" s="15"/>
      <c r="T33" s="83"/>
      <c r="U33" s="37" t="s">
        <v>7</v>
      </c>
      <c r="V33" s="16">
        <f t="shared" ref="V33:V34" si="1">H33*K33*N33*Q33</f>
        <v>19812480</v>
      </c>
      <c r="W33" s="23" t="s">
        <v>3</v>
      </c>
    </row>
    <row r="34" spans="1:23" ht="20.100000000000001" customHeight="1">
      <c r="A34" s="153"/>
      <c r="B34" s="26"/>
      <c r="C34" s="154"/>
      <c r="D34" s="149"/>
      <c r="E34" s="149"/>
      <c r="F34" s="68"/>
      <c r="G34" s="152" t="s">
        <v>81</v>
      </c>
      <c r="H34" s="151">
        <v>814700</v>
      </c>
      <c r="I34" s="15" t="s">
        <v>3</v>
      </c>
      <c r="J34" s="15" t="s">
        <v>4</v>
      </c>
      <c r="K34" s="15">
        <v>15</v>
      </c>
      <c r="L34" s="15" t="s">
        <v>5</v>
      </c>
      <c r="M34" s="15" t="s">
        <v>4</v>
      </c>
      <c r="N34" s="15">
        <v>12</v>
      </c>
      <c r="O34" s="15" t="s">
        <v>14</v>
      </c>
      <c r="P34" s="15" t="s">
        <v>4</v>
      </c>
      <c r="Q34" s="83">
        <v>0.85</v>
      </c>
      <c r="R34" s="37"/>
      <c r="S34" s="15"/>
      <c r="T34" s="83"/>
      <c r="U34" s="37" t="s">
        <v>7</v>
      </c>
      <c r="V34" s="16">
        <f t="shared" si="1"/>
        <v>124649100</v>
      </c>
      <c r="W34" s="23" t="s">
        <v>3</v>
      </c>
    </row>
    <row r="35" spans="1:23" ht="30" customHeight="1">
      <c r="A35" s="218" t="s">
        <v>59</v>
      </c>
      <c r="B35" s="174"/>
      <c r="C35" s="175"/>
      <c r="D35" s="5">
        <f>D36</f>
        <v>5000000</v>
      </c>
      <c r="E35" s="5">
        <v>0</v>
      </c>
      <c r="F35" s="45">
        <v>0</v>
      </c>
      <c r="G35" s="6"/>
      <c r="H35" s="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7"/>
      <c r="W35" s="17"/>
    </row>
    <row r="36" spans="1:23" ht="30" customHeight="1">
      <c r="A36" s="24"/>
      <c r="B36" s="215" t="s">
        <v>60</v>
      </c>
      <c r="C36" s="175"/>
      <c r="D36" s="5">
        <f>D37</f>
        <v>5000000</v>
      </c>
      <c r="E36" s="5">
        <v>0</v>
      </c>
      <c r="F36" s="45">
        <v>0</v>
      </c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17"/>
    </row>
    <row r="37" spans="1:23" ht="30" customHeight="1">
      <c r="A37" s="24"/>
      <c r="B37" s="3"/>
      <c r="C37" s="75" t="s">
        <v>77</v>
      </c>
      <c r="D37" s="5">
        <f>V37</f>
        <v>5000000</v>
      </c>
      <c r="E37" s="5">
        <v>0</v>
      </c>
      <c r="F37" s="45">
        <v>0</v>
      </c>
      <c r="G37" s="6" t="s">
        <v>65</v>
      </c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 t="s">
        <v>63</v>
      </c>
      <c r="V37" s="7">
        <v>5000000</v>
      </c>
      <c r="W37" s="17" t="s">
        <v>28</v>
      </c>
    </row>
    <row r="38" spans="1:23" ht="30" customHeight="1">
      <c r="A38" s="218" t="s">
        <v>73</v>
      </c>
      <c r="B38" s="174"/>
      <c r="C38" s="175"/>
      <c r="D38" s="5">
        <f>D39</f>
        <v>1100000</v>
      </c>
      <c r="E38" s="5">
        <v>0</v>
      </c>
      <c r="F38" s="45">
        <v>0</v>
      </c>
      <c r="G38" s="6"/>
      <c r="H38" s="7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7"/>
      <c r="W38" s="17"/>
    </row>
    <row r="39" spans="1:23" ht="30" customHeight="1">
      <c r="A39" s="19"/>
      <c r="B39" s="215" t="s">
        <v>74</v>
      </c>
      <c r="C39" s="175"/>
      <c r="D39" s="5">
        <f>SUM(D40:D41)</f>
        <v>1100000</v>
      </c>
      <c r="E39" s="5">
        <v>0</v>
      </c>
      <c r="F39" s="45">
        <v>0</v>
      </c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7"/>
      <c r="W39" s="17"/>
    </row>
    <row r="40" spans="1:23" ht="30" customHeight="1">
      <c r="A40" s="19"/>
      <c r="B40" s="4"/>
      <c r="C40" s="75" t="s">
        <v>78</v>
      </c>
      <c r="D40" s="92">
        <v>100000</v>
      </c>
      <c r="E40" s="92">
        <v>0</v>
      </c>
      <c r="F40" s="45">
        <v>0</v>
      </c>
      <c r="G40" s="9" t="s">
        <v>94</v>
      </c>
      <c r="H40" s="8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 t="s">
        <v>63</v>
      </c>
      <c r="V40" s="8">
        <v>100000</v>
      </c>
      <c r="W40" s="20" t="s">
        <v>28</v>
      </c>
    </row>
    <row r="41" spans="1:23" ht="30" customHeight="1" thickBot="1">
      <c r="A41" s="19"/>
      <c r="B41" s="4"/>
      <c r="C41" s="76" t="s">
        <v>93</v>
      </c>
      <c r="D41" s="5">
        <v>1000000</v>
      </c>
      <c r="E41" s="5">
        <v>0</v>
      </c>
      <c r="F41" s="45">
        <v>0</v>
      </c>
      <c r="G41" s="6" t="s">
        <v>161</v>
      </c>
      <c r="H41" s="7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 t="s">
        <v>162</v>
      </c>
      <c r="V41" s="7">
        <f>D41</f>
        <v>1000000</v>
      </c>
      <c r="W41" s="17" t="s">
        <v>163</v>
      </c>
    </row>
    <row r="42" spans="1:23" ht="24" customHeight="1" thickTop="1" thickBot="1">
      <c r="A42" s="180" t="s">
        <v>24</v>
      </c>
      <c r="B42" s="181"/>
      <c r="C42" s="181"/>
      <c r="D42" s="32">
        <f>D5+D18+D21+D26+D35+D38</f>
        <v>350036000</v>
      </c>
      <c r="E42" s="32">
        <v>0</v>
      </c>
      <c r="F42" s="31">
        <v>0</v>
      </c>
      <c r="G42" s="33"/>
      <c r="H42" s="34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4"/>
      <c r="W42" s="35"/>
    </row>
    <row r="43" spans="1:23">
      <c r="D43" s="14"/>
      <c r="E43" s="14"/>
      <c r="F43" s="16"/>
      <c r="G43" s="15"/>
      <c r="H43" s="16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6"/>
      <c r="W43" s="15"/>
    </row>
    <row r="44" spans="1:23">
      <c r="D44" s="14"/>
      <c r="E44" s="14"/>
      <c r="F44" s="16"/>
      <c r="G44" s="15"/>
      <c r="H44" s="16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6"/>
      <c r="W44" s="15"/>
    </row>
  </sheetData>
  <mergeCells count="25">
    <mergeCell ref="V2:W2"/>
    <mergeCell ref="G3:W4"/>
    <mergeCell ref="E3:E4"/>
    <mergeCell ref="D3:D4"/>
    <mergeCell ref="F3:F4"/>
    <mergeCell ref="B22:C22"/>
    <mergeCell ref="B36:C36"/>
    <mergeCell ref="A42:C42"/>
    <mergeCell ref="A3:C3"/>
    <mergeCell ref="A4:C4"/>
    <mergeCell ref="B39:C39"/>
    <mergeCell ref="A38:C38"/>
    <mergeCell ref="B6:C6"/>
    <mergeCell ref="B27:C27"/>
    <mergeCell ref="A5:C5"/>
    <mergeCell ref="A26:C26"/>
    <mergeCell ref="A35:C35"/>
    <mergeCell ref="A21:C21"/>
    <mergeCell ref="A18:C18"/>
    <mergeCell ref="A24:C24"/>
    <mergeCell ref="D24:D25"/>
    <mergeCell ref="E24:E25"/>
    <mergeCell ref="F24:F25"/>
    <mergeCell ref="G24:W25"/>
    <mergeCell ref="A25:C25"/>
  </mergeCells>
  <phoneticPr fontId="1" type="noConversion"/>
  <pageMargins left="0.9055118110236221" right="0.70866141732283472" top="1.1417322834645669" bottom="0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7"/>
  <sheetViews>
    <sheetView tabSelected="1" topLeftCell="A19" workbookViewId="0">
      <selection activeCell="U32" sqref="U32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2.875" style="1" customWidth="1"/>
    <col min="7" max="7" width="14.375" style="100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8" t="s">
        <v>22</v>
      </c>
    </row>
    <row r="2" spans="1:18" ht="17.25" thickBot="1">
      <c r="Q2" s="228" t="s">
        <v>11</v>
      </c>
      <c r="R2" s="229"/>
    </row>
    <row r="3" spans="1:18" ht="27" customHeight="1">
      <c r="A3" s="186" t="s">
        <v>8</v>
      </c>
      <c r="B3" s="226"/>
      <c r="C3" s="227"/>
      <c r="D3" s="201" t="s">
        <v>52</v>
      </c>
      <c r="E3" s="201" t="s">
        <v>141</v>
      </c>
      <c r="F3" s="203" t="s">
        <v>53</v>
      </c>
      <c r="G3" s="205" t="s">
        <v>10</v>
      </c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7"/>
    </row>
    <row r="4" spans="1:18" ht="27" customHeight="1">
      <c r="A4" s="211" t="s">
        <v>9</v>
      </c>
      <c r="B4" s="212"/>
      <c r="C4" s="213"/>
      <c r="D4" s="202"/>
      <c r="E4" s="202"/>
      <c r="F4" s="234"/>
      <c r="G4" s="208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10"/>
    </row>
    <row r="5" spans="1:18" ht="27" customHeight="1">
      <c r="A5" s="221" t="s">
        <v>29</v>
      </c>
      <c r="B5" s="222"/>
      <c r="C5" s="223"/>
      <c r="D5" s="5">
        <f>SUM(D6,D23,D28)</f>
        <v>298804850</v>
      </c>
      <c r="E5" s="5">
        <v>0</v>
      </c>
      <c r="F5" s="45">
        <v>0</v>
      </c>
      <c r="G5" s="106"/>
      <c r="H5" s="7"/>
      <c r="I5" s="6"/>
      <c r="J5" s="6"/>
      <c r="K5" s="6"/>
      <c r="L5" s="6"/>
      <c r="M5" s="6"/>
      <c r="N5" s="6"/>
      <c r="O5" s="6"/>
      <c r="P5" s="6"/>
      <c r="Q5" s="7"/>
      <c r="R5" s="17"/>
    </row>
    <row r="6" spans="1:18" ht="27" customHeight="1">
      <c r="A6" s="18"/>
      <c r="B6" s="215" t="s">
        <v>30</v>
      </c>
      <c r="C6" s="175"/>
      <c r="D6" s="5">
        <f>D7+D15+D16+D17+D22</f>
        <v>265475260</v>
      </c>
      <c r="E6" s="5">
        <v>0</v>
      </c>
      <c r="F6" s="45">
        <v>0</v>
      </c>
      <c r="G6" s="106"/>
      <c r="H6" s="7"/>
      <c r="I6" s="6"/>
      <c r="J6" s="6"/>
      <c r="K6" s="6"/>
      <c r="L6" s="6"/>
      <c r="M6" s="6"/>
      <c r="N6" s="6"/>
      <c r="O6" s="6"/>
      <c r="P6" s="6"/>
      <c r="Q6" s="7"/>
      <c r="R6" s="17"/>
    </row>
    <row r="7" spans="1:18" ht="27" customHeight="1">
      <c r="A7" s="19"/>
      <c r="B7" s="38"/>
      <c r="C7" s="76" t="s">
        <v>101</v>
      </c>
      <c r="D7" s="5">
        <f>Q7</f>
        <v>205680000</v>
      </c>
      <c r="E7" s="5">
        <v>0</v>
      </c>
      <c r="F7" s="45">
        <v>0</v>
      </c>
      <c r="G7" s="145"/>
      <c r="H7" s="7"/>
      <c r="I7" s="6"/>
      <c r="J7" s="6"/>
      <c r="K7" s="6"/>
      <c r="L7" s="6"/>
      <c r="M7" s="6"/>
      <c r="N7" s="6"/>
      <c r="O7" s="6"/>
      <c r="P7" s="6"/>
      <c r="Q7" s="7">
        <f>SUM(Q8:Q14)</f>
        <v>205680000</v>
      </c>
      <c r="R7" s="17"/>
    </row>
    <row r="8" spans="1:18" ht="17.25" customHeight="1">
      <c r="A8" s="19"/>
      <c r="B8" s="114"/>
      <c r="C8" s="110"/>
      <c r="D8" s="114"/>
      <c r="E8" s="112"/>
      <c r="F8" s="113"/>
      <c r="G8" s="38" t="s">
        <v>160</v>
      </c>
      <c r="H8" s="16">
        <v>1500000</v>
      </c>
      <c r="I8" s="15" t="s">
        <v>3</v>
      </c>
      <c r="J8" s="15" t="s">
        <v>4</v>
      </c>
      <c r="K8" s="15">
        <v>1</v>
      </c>
      <c r="L8" s="15" t="s">
        <v>5</v>
      </c>
      <c r="M8" s="15" t="s">
        <v>4</v>
      </c>
      <c r="N8" s="15">
        <v>12</v>
      </c>
      <c r="O8" s="15" t="s">
        <v>6</v>
      </c>
      <c r="P8" s="15" t="s">
        <v>7</v>
      </c>
      <c r="Q8" s="16">
        <f>H8*K8*N8</f>
        <v>18000000</v>
      </c>
      <c r="R8" s="23" t="s">
        <v>3</v>
      </c>
    </row>
    <row r="9" spans="1:18" ht="17.25" customHeight="1">
      <c r="A9" s="19"/>
      <c r="B9" s="114"/>
      <c r="C9" s="110"/>
      <c r="D9" s="114"/>
      <c r="E9" s="112"/>
      <c r="F9" s="113"/>
      <c r="G9" s="38" t="s">
        <v>96</v>
      </c>
      <c r="H9" s="16">
        <v>1300000</v>
      </c>
      <c r="I9" s="37" t="s">
        <v>3</v>
      </c>
      <c r="J9" s="37" t="s">
        <v>4</v>
      </c>
      <c r="K9" s="37">
        <v>1</v>
      </c>
      <c r="L9" s="37" t="s">
        <v>5</v>
      </c>
      <c r="M9" s="37" t="s">
        <v>4</v>
      </c>
      <c r="N9" s="37">
        <v>12</v>
      </c>
      <c r="O9" s="37" t="s">
        <v>6</v>
      </c>
      <c r="P9" s="37" t="s">
        <v>7</v>
      </c>
      <c r="Q9" s="16">
        <f t="shared" ref="Q9:Q12" si="0">H9*K9*N9</f>
        <v>15600000</v>
      </c>
      <c r="R9" s="23" t="s">
        <v>3</v>
      </c>
    </row>
    <row r="10" spans="1:18" ht="17.25" customHeight="1">
      <c r="A10" s="19"/>
      <c r="B10" s="114"/>
      <c r="C10" s="110"/>
      <c r="D10" s="114"/>
      <c r="E10" s="112"/>
      <c r="F10" s="113"/>
      <c r="G10" s="102" t="s">
        <v>97</v>
      </c>
      <c r="H10" s="16">
        <v>1320000</v>
      </c>
      <c r="I10" s="37" t="s">
        <v>3</v>
      </c>
      <c r="J10" s="37" t="s">
        <v>4</v>
      </c>
      <c r="K10" s="37">
        <v>2</v>
      </c>
      <c r="L10" s="37" t="s">
        <v>5</v>
      </c>
      <c r="M10" s="37" t="s">
        <v>4</v>
      </c>
      <c r="N10" s="37">
        <v>12</v>
      </c>
      <c r="O10" s="37" t="s">
        <v>6</v>
      </c>
      <c r="P10" s="37" t="s">
        <v>7</v>
      </c>
      <c r="Q10" s="16">
        <f t="shared" si="0"/>
        <v>31680000</v>
      </c>
      <c r="R10" s="23" t="s">
        <v>3</v>
      </c>
    </row>
    <row r="11" spans="1:18" ht="17.25" customHeight="1">
      <c r="A11" s="19"/>
      <c r="B11" s="147"/>
      <c r="C11" s="150"/>
      <c r="D11" s="147"/>
      <c r="E11" s="146"/>
      <c r="F11" s="148"/>
      <c r="G11" s="102" t="s">
        <v>174</v>
      </c>
      <c r="H11" s="16">
        <v>1800000</v>
      </c>
      <c r="I11" s="37" t="s">
        <v>3</v>
      </c>
      <c r="J11" s="37" t="s">
        <v>4</v>
      </c>
      <c r="K11" s="37">
        <v>1</v>
      </c>
      <c r="L11" s="37" t="s">
        <v>5</v>
      </c>
      <c r="M11" s="37" t="s">
        <v>4</v>
      </c>
      <c r="N11" s="37">
        <v>12</v>
      </c>
      <c r="O11" s="37" t="s">
        <v>6</v>
      </c>
      <c r="P11" s="37" t="s">
        <v>7</v>
      </c>
      <c r="Q11" s="16">
        <f t="shared" si="0"/>
        <v>21600000</v>
      </c>
      <c r="R11" s="23" t="s">
        <v>3</v>
      </c>
    </row>
    <row r="12" spans="1:18" ht="17.25" customHeight="1">
      <c r="A12" s="19"/>
      <c r="B12" s="147"/>
      <c r="C12" s="150"/>
      <c r="D12" s="147"/>
      <c r="E12" s="146"/>
      <c r="F12" s="148"/>
      <c r="G12" s="102"/>
      <c r="H12" s="1">
        <v>1350000</v>
      </c>
      <c r="I12" s="37" t="s">
        <v>3</v>
      </c>
      <c r="J12" s="37" t="s">
        <v>4</v>
      </c>
      <c r="K12" s="37">
        <v>2</v>
      </c>
      <c r="L12" s="37" t="s">
        <v>5</v>
      </c>
      <c r="M12" s="37" t="s">
        <v>4</v>
      </c>
      <c r="N12" s="37">
        <v>12</v>
      </c>
      <c r="O12" s="37" t="s">
        <v>6</v>
      </c>
      <c r="P12" s="37" t="s">
        <v>7</v>
      </c>
      <c r="Q12" s="1">
        <f t="shared" si="0"/>
        <v>32400000</v>
      </c>
      <c r="R12" s="156" t="s">
        <v>3</v>
      </c>
    </row>
    <row r="13" spans="1:18" ht="17.25" customHeight="1">
      <c r="A13" s="19"/>
      <c r="B13" s="147"/>
      <c r="C13" s="150"/>
      <c r="D13" s="147"/>
      <c r="E13" s="146"/>
      <c r="F13" s="148"/>
      <c r="G13" s="102"/>
      <c r="H13" s="16">
        <v>600000</v>
      </c>
      <c r="I13" s="37" t="s">
        <v>3</v>
      </c>
      <c r="J13" s="37" t="s">
        <v>4</v>
      </c>
      <c r="K13" s="37">
        <v>8</v>
      </c>
      <c r="L13" s="37" t="s">
        <v>5</v>
      </c>
      <c r="M13" s="37" t="s">
        <v>4</v>
      </c>
      <c r="N13" s="37">
        <v>12</v>
      </c>
      <c r="O13" s="37" t="s">
        <v>6</v>
      </c>
      <c r="P13" s="37" t="s">
        <v>7</v>
      </c>
      <c r="Q13" s="16">
        <f>H13*K13*N13</f>
        <v>57600000</v>
      </c>
      <c r="R13" s="23" t="s">
        <v>3</v>
      </c>
    </row>
    <row r="14" spans="1:18" ht="17.25" customHeight="1">
      <c r="A14" s="19"/>
      <c r="B14" s="161"/>
      <c r="C14" s="166"/>
      <c r="D14" s="161"/>
      <c r="E14" s="160"/>
      <c r="F14" s="162"/>
      <c r="G14" s="102" t="s">
        <v>183</v>
      </c>
      <c r="H14" s="16">
        <v>800000</v>
      </c>
      <c r="I14" s="37" t="s">
        <v>177</v>
      </c>
      <c r="J14" s="37" t="s">
        <v>178</v>
      </c>
      <c r="K14" s="37">
        <v>3</v>
      </c>
      <c r="L14" s="37" t="s">
        <v>184</v>
      </c>
      <c r="M14" s="37" t="s">
        <v>178</v>
      </c>
      <c r="N14" s="37">
        <v>12</v>
      </c>
      <c r="O14" s="37" t="s">
        <v>185</v>
      </c>
      <c r="P14" s="37" t="s">
        <v>182</v>
      </c>
      <c r="Q14" s="16">
        <f>H14*K14*N14</f>
        <v>28800000</v>
      </c>
      <c r="R14" s="23" t="s">
        <v>177</v>
      </c>
    </row>
    <row r="15" spans="1:18" ht="27" customHeight="1">
      <c r="A15" s="19"/>
      <c r="B15" s="114"/>
      <c r="C15" s="76" t="s">
        <v>152</v>
      </c>
      <c r="D15" s="59">
        <f>Q15</f>
        <v>4500000</v>
      </c>
      <c r="E15" s="58">
        <v>0</v>
      </c>
      <c r="F15" s="59">
        <v>0</v>
      </c>
      <c r="G15" s="144" t="s">
        <v>153</v>
      </c>
      <c r="H15" s="8"/>
      <c r="I15" s="9"/>
      <c r="J15" s="9"/>
      <c r="K15" s="9"/>
      <c r="L15" s="9"/>
      <c r="M15" s="9"/>
      <c r="N15" s="9"/>
      <c r="O15" s="9"/>
      <c r="P15" s="9" t="s">
        <v>7</v>
      </c>
      <c r="Q15" s="8">
        <v>4500000</v>
      </c>
      <c r="R15" s="20" t="s">
        <v>3</v>
      </c>
    </row>
    <row r="16" spans="1:18" ht="27" customHeight="1">
      <c r="A16" s="19"/>
      <c r="B16" s="114"/>
      <c r="C16" s="97" t="s">
        <v>102</v>
      </c>
      <c r="D16" s="58">
        <f>Q16</f>
        <v>17515000</v>
      </c>
      <c r="E16" s="58">
        <v>0</v>
      </c>
      <c r="F16" s="59">
        <v>0</v>
      </c>
      <c r="G16" s="103"/>
      <c r="H16" s="93">
        <f>D7+D15</f>
        <v>210180000</v>
      </c>
      <c r="I16" s="25" t="s">
        <v>12</v>
      </c>
      <c r="J16" s="25" t="s">
        <v>4</v>
      </c>
      <c r="K16" s="60">
        <v>8.3333333333333329E-2</v>
      </c>
      <c r="L16" s="6"/>
      <c r="M16" s="6"/>
      <c r="N16" s="6"/>
      <c r="O16" s="6"/>
      <c r="P16" s="25" t="s">
        <v>7</v>
      </c>
      <c r="Q16" s="7">
        <f>ROUND(H16*K16,-1)</f>
        <v>17515000</v>
      </c>
      <c r="R16" s="20" t="s">
        <v>3</v>
      </c>
    </row>
    <row r="17" spans="1:18" ht="20.25" customHeight="1">
      <c r="A17" s="19"/>
      <c r="B17" s="38"/>
      <c r="C17" s="235" t="s">
        <v>40</v>
      </c>
      <c r="D17" s="239">
        <f>SUM(Q17:Q21)</f>
        <v>34280260</v>
      </c>
      <c r="E17" s="237">
        <v>0</v>
      </c>
      <c r="F17" s="241">
        <v>0</v>
      </c>
      <c r="G17" s="101" t="s">
        <v>108</v>
      </c>
      <c r="H17" s="94">
        <f>H16</f>
        <v>210180000</v>
      </c>
      <c r="I17" s="39" t="s">
        <v>28</v>
      </c>
      <c r="J17" s="39" t="s">
        <v>38</v>
      </c>
      <c r="K17" s="96">
        <v>2.9</v>
      </c>
      <c r="L17" s="9" t="s">
        <v>39</v>
      </c>
      <c r="M17" s="9"/>
      <c r="N17" s="9"/>
      <c r="O17" s="9"/>
      <c r="P17" s="39" t="s">
        <v>37</v>
      </c>
      <c r="Q17" s="8">
        <f>ROUND(H17*K17%,-1)</f>
        <v>6095220</v>
      </c>
      <c r="R17" s="20" t="s">
        <v>28</v>
      </c>
    </row>
    <row r="18" spans="1:18" ht="19.5" customHeight="1">
      <c r="A18" s="19"/>
      <c r="B18" s="38"/>
      <c r="C18" s="236"/>
      <c r="D18" s="240"/>
      <c r="E18" s="238"/>
      <c r="F18" s="239"/>
      <c r="G18" s="38" t="s">
        <v>109</v>
      </c>
      <c r="H18" s="16">
        <f>Q17</f>
        <v>6095220</v>
      </c>
      <c r="I18" s="37" t="s">
        <v>28</v>
      </c>
      <c r="J18" s="37" t="s">
        <v>38</v>
      </c>
      <c r="K18" s="40">
        <v>6.55</v>
      </c>
      <c r="L18" s="15" t="s">
        <v>39</v>
      </c>
      <c r="M18" s="15"/>
      <c r="N18" s="15"/>
      <c r="O18" s="15"/>
      <c r="P18" s="37" t="s">
        <v>37</v>
      </c>
      <c r="Q18" s="16">
        <f t="shared" ref="Q18:Q21" si="1">ROUND(H18*K18%,-1)</f>
        <v>399240</v>
      </c>
      <c r="R18" s="23" t="s">
        <v>28</v>
      </c>
    </row>
    <row r="19" spans="1:18" ht="19.5" customHeight="1">
      <c r="A19" s="19"/>
      <c r="B19" s="38"/>
      <c r="C19" s="236"/>
      <c r="D19" s="240"/>
      <c r="E19" s="238"/>
      <c r="F19" s="239"/>
      <c r="G19" s="38" t="s">
        <v>110</v>
      </c>
      <c r="H19" s="84">
        <f>H16</f>
        <v>210180000</v>
      </c>
      <c r="I19" s="37" t="s">
        <v>28</v>
      </c>
      <c r="J19" s="37" t="s">
        <v>38</v>
      </c>
      <c r="K19" s="40">
        <v>4.5</v>
      </c>
      <c r="L19" s="15" t="s">
        <v>39</v>
      </c>
      <c r="M19" s="15"/>
      <c r="N19" s="15"/>
      <c r="O19" s="15"/>
      <c r="P19" s="37" t="s">
        <v>37</v>
      </c>
      <c r="Q19" s="16">
        <f t="shared" si="1"/>
        <v>9458100</v>
      </c>
      <c r="R19" s="23" t="s">
        <v>28</v>
      </c>
    </row>
    <row r="20" spans="1:18" ht="19.5" customHeight="1">
      <c r="A20" s="19"/>
      <c r="B20" s="38"/>
      <c r="C20" s="236"/>
      <c r="D20" s="240"/>
      <c r="E20" s="238"/>
      <c r="F20" s="239"/>
      <c r="G20" s="38" t="s">
        <v>111</v>
      </c>
      <c r="H20" s="84">
        <f>H16</f>
        <v>210180000</v>
      </c>
      <c r="I20" s="37" t="s">
        <v>28</v>
      </c>
      <c r="J20" s="37" t="s">
        <v>38</v>
      </c>
      <c r="K20" s="41">
        <v>8</v>
      </c>
      <c r="L20" s="15" t="s">
        <v>39</v>
      </c>
      <c r="M20" s="15"/>
      <c r="N20" s="15"/>
      <c r="O20" s="15"/>
      <c r="P20" s="37" t="s">
        <v>37</v>
      </c>
      <c r="Q20" s="16">
        <f t="shared" si="1"/>
        <v>16814400</v>
      </c>
      <c r="R20" s="23" t="s">
        <v>28</v>
      </c>
    </row>
    <row r="21" spans="1:18" ht="19.5" customHeight="1">
      <c r="A21" s="19"/>
      <c r="B21" s="161"/>
      <c r="C21" s="236"/>
      <c r="D21" s="240"/>
      <c r="E21" s="238"/>
      <c r="F21" s="239"/>
      <c r="G21" s="38" t="s">
        <v>112</v>
      </c>
      <c r="H21" s="84">
        <f>H16</f>
        <v>210180000</v>
      </c>
      <c r="I21" s="37" t="s">
        <v>28</v>
      </c>
      <c r="J21" s="37" t="s">
        <v>38</v>
      </c>
      <c r="K21" s="255">
        <v>0.72</v>
      </c>
      <c r="L21" s="15" t="s">
        <v>39</v>
      </c>
      <c r="M21" s="15"/>
      <c r="N21" s="15"/>
      <c r="O21" s="15"/>
      <c r="P21" s="37" t="s">
        <v>37</v>
      </c>
      <c r="Q21" s="16">
        <f t="shared" si="1"/>
        <v>1513300</v>
      </c>
      <c r="R21" s="23" t="s">
        <v>28</v>
      </c>
    </row>
    <row r="22" spans="1:18" ht="30" customHeight="1">
      <c r="A22" s="18"/>
      <c r="B22" s="101"/>
      <c r="C22" s="76" t="s">
        <v>104</v>
      </c>
      <c r="D22" s="59">
        <v>3500000</v>
      </c>
      <c r="E22" s="58">
        <v>0</v>
      </c>
      <c r="F22" s="59">
        <v>0</v>
      </c>
      <c r="G22" s="157" t="s">
        <v>154</v>
      </c>
      <c r="H22" s="93"/>
      <c r="I22" s="25"/>
      <c r="J22" s="25"/>
      <c r="K22" s="256"/>
      <c r="L22" s="6"/>
      <c r="M22" s="6"/>
      <c r="N22" s="6"/>
      <c r="O22" s="6"/>
      <c r="P22" s="25" t="s">
        <v>100</v>
      </c>
      <c r="Q22" s="7">
        <v>3500000</v>
      </c>
      <c r="R22" s="17" t="s">
        <v>98</v>
      </c>
    </row>
    <row r="23" spans="1:18" ht="30" customHeight="1">
      <c r="A23" s="19"/>
      <c r="B23" s="158" t="s">
        <v>105</v>
      </c>
      <c r="C23" s="98"/>
      <c r="D23" s="159">
        <f>SUM(D24:D25)</f>
        <v>10000000</v>
      </c>
      <c r="E23" s="159">
        <v>0</v>
      </c>
      <c r="F23" s="159">
        <v>0</v>
      </c>
      <c r="G23" s="104"/>
      <c r="H23" s="95"/>
      <c r="I23" s="42"/>
      <c r="J23" s="42"/>
      <c r="K23" s="43"/>
      <c r="L23" s="12"/>
      <c r="M23" s="12"/>
      <c r="N23" s="12"/>
      <c r="O23" s="12"/>
      <c r="P23" s="42"/>
      <c r="Q23" s="11"/>
      <c r="R23" s="21"/>
    </row>
    <row r="24" spans="1:18" ht="30" customHeight="1">
      <c r="A24" s="19"/>
      <c r="B24" s="38"/>
      <c r="C24" s="76" t="s">
        <v>106</v>
      </c>
      <c r="D24" s="159">
        <v>5000000</v>
      </c>
      <c r="E24" s="164">
        <v>0</v>
      </c>
      <c r="F24" s="159">
        <v>0</v>
      </c>
      <c r="G24" s="104" t="s">
        <v>113</v>
      </c>
      <c r="H24" s="95"/>
      <c r="I24" s="42"/>
      <c r="J24" s="42"/>
      <c r="K24" s="43"/>
      <c r="L24" s="12"/>
      <c r="M24" s="12"/>
      <c r="N24" s="12"/>
      <c r="O24" s="12"/>
      <c r="P24" s="42" t="s">
        <v>100</v>
      </c>
      <c r="Q24" s="11">
        <v>5000000</v>
      </c>
      <c r="R24" s="21" t="s">
        <v>98</v>
      </c>
    </row>
    <row r="25" spans="1:18" ht="30" customHeight="1" thickBot="1">
      <c r="A25" s="122"/>
      <c r="B25" s="123"/>
      <c r="C25" s="138" t="s">
        <v>107</v>
      </c>
      <c r="D25" s="165">
        <v>5000000</v>
      </c>
      <c r="E25" s="167">
        <v>0</v>
      </c>
      <c r="F25" s="165">
        <v>0</v>
      </c>
      <c r="G25" s="139" t="s">
        <v>114</v>
      </c>
      <c r="H25" s="124"/>
      <c r="I25" s="125"/>
      <c r="J25" s="125"/>
      <c r="K25" s="126"/>
      <c r="L25" s="127"/>
      <c r="M25" s="127"/>
      <c r="N25" s="127"/>
      <c r="O25" s="127"/>
      <c r="P25" s="125" t="s">
        <v>100</v>
      </c>
      <c r="Q25" s="128">
        <v>5000000</v>
      </c>
      <c r="R25" s="129" t="s">
        <v>98</v>
      </c>
    </row>
    <row r="26" spans="1:18" ht="30" customHeight="1">
      <c r="A26" s="186" t="s">
        <v>8</v>
      </c>
      <c r="B26" s="226"/>
      <c r="C26" s="227"/>
      <c r="D26" s="201" t="s">
        <v>52</v>
      </c>
      <c r="E26" s="201" t="s">
        <v>141</v>
      </c>
      <c r="F26" s="203" t="s">
        <v>53</v>
      </c>
      <c r="G26" s="205" t="s">
        <v>10</v>
      </c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7"/>
    </row>
    <row r="27" spans="1:18" ht="30" customHeight="1">
      <c r="A27" s="211" t="s">
        <v>9</v>
      </c>
      <c r="B27" s="212"/>
      <c r="C27" s="213"/>
      <c r="D27" s="202"/>
      <c r="E27" s="202"/>
      <c r="F27" s="234"/>
      <c r="G27" s="208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10"/>
    </row>
    <row r="28" spans="1:18" ht="30" customHeight="1">
      <c r="A28" s="19"/>
      <c r="B28" s="215" t="s">
        <v>31</v>
      </c>
      <c r="C28" s="175"/>
      <c r="D28" s="5">
        <f>SUM(D29:D35)</f>
        <v>23329590</v>
      </c>
      <c r="E28" s="5">
        <v>0</v>
      </c>
      <c r="F28" s="45">
        <v>0</v>
      </c>
      <c r="G28" s="106"/>
      <c r="H28" s="7"/>
      <c r="I28" s="6"/>
      <c r="J28" s="6"/>
      <c r="K28" s="6"/>
      <c r="L28" s="6"/>
      <c r="M28" s="6"/>
      <c r="N28" s="6"/>
      <c r="O28" s="6"/>
      <c r="P28" s="6"/>
      <c r="Q28" s="7"/>
      <c r="R28" s="17"/>
    </row>
    <row r="29" spans="1:18" ht="15" customHeight="1">
      <c r="A29" s="19"/>
      <c r="B29" s="4"/>
      <c r="C29" s="75" t="s">
        <v>119</v>
      </c>
      <c r="D29" s="111">
        <v>3600000</v>
      </c>
      <c r="E29" s="111">
        <v>0</v>
      </c>
      <c r="F29" s="115">
        <v>0</v>
      </c>
      <c r="G29" s="101" t="s">
        <v>13</v>
      </c>
      <c r="H29" s="8">
        <v>300000</v>
      </c>
      <c r="I29" s="9" t="s">
        <v>3</v>
      </c>
      <c r="J29" s="9" t="s">
        <v>4</v>
      </c>
      <c r="K29" s="9">
        <v>12</v>
      </c>
      <c r="L29" s="9" t="s">
        <v>57</v>
      </c>
      <c r="M29" s="9"/>
      <c r="N29" s="9"/>
      <c r="O29" s="9"/>
      <c r="P29" s="9" t="s">
        <v>7</v>
      </c>
      <c r="Q29" s="8">
        <f>H29*K29</f>
        <v>3600000</v>
      </c>
      <c r="R29" s="20" t="s">
        <v>3</v>
      </c>
    </row>
    <row r="30" spans="1:18" ht="15" customHeight="1">
      <c r="A30" s="19"/>
      <c r="B30" s="4"/>
      <c r="C30" s="116" t="s">
        <v>118</v>
      </c>
      <c r="D30" s="111">
        <f>Q30</f>
        <v>3641990</v>
      </c>
      <c r="E30" s="111">
        <v>0</v>
      </c>
      <c r="F30" s="115">
        <v>0</v>
      </c>
      <c r="G30" s="215" t="s">
        <v>158</v>
      </c>
      <c r="H30" s="174"/>
      <c r="I30" s="174"/>
      <c r="J30" s="174"/>
      <c r="K30" s="174"/>
      <c r="L30" s="174"/>
      <c r="M30" s="174"/>
      <c r="N30" s="174"/>
      <c r="O30" s="174"/>
      <c r="P30" s="9" t="s">
        <v>63</v>
      </c>
      <c r="Q30" s="7">
        <v>3641990</v>
      </c>
      <c r="R30" s="17" t="s">
        <v>3</v>
      </c>
    </row>
    <row r="31" spans="1:18" ht="30" customHeight="1">
      <c r="A31" s="19"/>
      <c r="B31" s="4"/>
      <c r="C31" s="242" t="s">
        <v>120</v>
      </c>
      <c r="D31" s="237">
        <f>Q32</f>
        <v>7200000</v>
      </c>
      <c r="E31" s="237">
        <v>0</v>
      </c>
      <c r="F31" s="241">
        <v>0</v>
      </c>
      <c r="G31" s="101" t="s">
        <v>15</v>
      </c>
      <c r="H31" s="8"/>
      <c r="I31" s="9"/>
      <c r="J31" s="9"/>
      <c r="K31" s="9"/>
      <c r="L31" s="9"/>
      <c r="M31" s="9"/>
      <c r="N31" s="9"/>
      <c r="O31" s="9"/>
      <c r="P31" s="9"/>
      <c r="Q31" s="8"/>
      <c r="R31" s="20"/>
    </row>
    <row r="32" spans="1:18" ht="15" customHeight="1">
      <c r="A32" s="19"/>
      <c r="B32" s="4"/>
      <c r="C32" s="243"/>
      <c r="D32" s="245"/>
      <c r="E32" s="244"/>
      <c r="F32" s="246"/>
      <c r="G32" s="108"/>
      <c r="H32" s="11">
        <v>600000</v>
      </c>
      <c r="I32" s="12" t="s">
        <v>3</v>
      </c>
      <c r="J32" s="12" t="s">
        <v>4</v>
      </c>
      <c r="K32" s="12">
        <v>12</v>
      </c>
      <c r="L32" s="12" t="s">
        <v>14</v>
      </c>
      <c r="M32" s="12"/>
      <c r="N32" s="12"/>
      <c r="O32" s="12"/>
      <c r="P32" s="12" t="s">
        <v>7</v>
      </c>
      <c r="Q32" s="11">
        <f>H32*K32</f>
        <v>7200000</v>
      </c>
      <c r="R32" s="21" t="s">
        <v>3</v>
      </c>
    </row>
    <row r="33" spans="1:18" ht="15" customHeight="1">
      <c r="A33" s="19"/>
      <c r="B33" s="4"/>
      <c r="C33" s="116" t="s">
        <v>121</v>
      </c>
      <c r="D33" s="111">
        <f>Q33</f>
        <v>2887600</v>
      </c>
      <c r="E33" s="111">
        <v>0</v>
      </c>
      <c r="F33" s="115">
        <v>0</v>
      </c>
      <c r="G33" s="109" t="s">
        <v>115</v>
      </c>
      <c r="H33" s="8"/>
      <c r="I33" s="9"/>
      <c r="J33" s="9"/>
      <c r="K33" s="9"/>
      <c r="L33" s="9"/>
      <c r="M33" s="9"/>
      <c r="N33" s="9"/>
      <c r="O33" s="9"/>
      <c r="P33" s="9" t="s">
        <v>63</v>
      </c>
      <c r="Q33" s="8">
        <v>2887600</v>
      </c>
      <c r="R33" s="20" t="s">
        <v>3</v>
      </c>
    </row>
    <row r="34" spans="1:18" ht="33" customHeight="1">
      <c r="A34" s="24"/>
      <c r="B34" s="4"/>
      <c r="C34" s="242" t="s">
        <v>122</v>
      </c>
      <c r="D34" s="237">
        <f>Q35</f>
        <v>6000000</v>
      </c>
      <c r="E34" s="237">
        <v>0</v>
      </c>
      <c r="F34" s="241">
        <v>0</v>
      </c>
      <c r="G34" s="101" t="s">
        <v>17</v>
      </c>
      <c r="H34" s="8"/>
      <c r="I34" s="9"/>
      <c r="J34" s="9"/>
      <c r="K34" s="9"/>
      <c r="L34" s="9"/>
      <c r="M34" s="9"/>
      <c r="N34" s="9"/>
      <c r="O34" s="9"/>
      <c r="P34" s="9"/>
      <c r="Q34" s="8"/>
      <c r="R34" s="20"/>
    </row>
    <row r="35" spans="1:18" ht="33" customHeight="1">
      <c r="A35" s="24"/>
      <c r="B35" s="4"/>
      <c r="C35" s="235"/>
      <c r="D35" s="240"/>
      <c r="E35" s="238"/>
      <c r="F35" s="239"/>
      <c r="G35" s="38"/>
      <c r="H35" s="16">
        <v>500000</v>
      </c>
      <c r="I35" s="15" t="s">
        <v>98</v>
      </c>
      <c r="J35" s="15" t="s">
        <v>99</v>
      </c>
      <c r="K35" s="15">
        <v>12</v>
      </c>
      <c r="L35" s="15" t="s">
        <v>103</v>
      </c>
      <c r="M35" s="15"/>
      <c r="N35" s="15"/>
      <c r="O35" s="15"/>
      <c r="P35" s="15" t="s">
        <v>7</v>
      </c>
      <c r="Q35" s="16">
        <f>H35*K35</f>
        <v>6000000</v>
      </c>
      <c r="R35" s="23" t="s">
        <v>3</v>
      </c>
    </row>
    <row r="36" spans="1:18" ht="33" customHeight="1">
      <c r="A36" s="247" t="s">
        <v>32</v>
      </c>
      <c r="B36" s="214"/>
      <c r="C36" s="214"/>
      <c r="D36" s="5">
        <f>D37</f>
        <v>8900000</v>
      </c>
      <c r="E36" s="5">
        <v>0</v>
      </c>
      <c r="F36" s="45">
        <v>0</v>
      </c>
      <c r="G36" s="106"/>
      <c r="H36" s="7"/>
      <c r="I36" s="6"/>
      <c r="J36" s="6"/>
      <c r="K36" s="6"/>
      <c r="L36" s="6"/>
      <c r="M36" s="6"/>
      <c r="N36" s="6"/>
      <c r="O36" s="6"/>
      <c r="P36" s="6"/>
      <c r="Q36" s="7"/>
      <c r="R36" s="17"/>
    </row>
    <row r="37" spans="1:18" ht="33" customHeight="1">
      <c r="A37" s="18"/>
      <c r="B37" s="214" t="s">
        <v>33</v>
      </c>
      <c r="C37" s="214"/>
      <c r="D37" s="5">
        <f>SUM(D38:D40)</f>
        <v>8900000</v>
      </c>
      <c r="E37" s="5">
        <v>0</v>
      </c>
      <c r="F37" s="45">
        <v>0</v>
      </c>
      <c r="G37" s="106"/>
      <c r="H37" s="7"/>
      <c r="I37" s="6"/>
      <c r="J37" s="6"/>
      <c r="K37" s="6"/>
      <c r="L37" s="6"/>
      <c r="M37" s="6"/>
      <c r="N37" s="6"/>
      <c r="O37" s="6"/>
      <c r="P37" s="6"/>
      <c r="Q37" s="7"/>
      <c r="R37" s="17"/>
    </row>
    <row r="38" spans="1:18" ht="33" customHeight="1">
      <c r="A38" s="19"/>
      <c r="B38" s="114"/>
      <c r="C38" s="76" t="s">
        <v>134</v>
      </c>
      <c r="D38" s="5">
        <v>2500000</v>
      </c>
      <c r="E38" s="5">
        <v>0</v>
      </c>
      <c r="F38" s="45">
        <v>0</v>
      </c>
      <c r="G38" s="140" t="s">
        <v>145</v>
      </c>
      <c r="H38" s="7"/>
      <c r="I38" s="6"/>
      <c r="J38" s="6"/>
      <c r="K38" s="6"/>
      <c r="L38" s="6"/>
      <c r="M38" s="6"/>
      <c r="N38" s="6"/>
      <c r="O38" s="6"/>
      <c r="P38" s="6" t="s">
        <v>146</v>
      </c>
      <c r="Q38" s="7">
        <v>2500000</v>
      </c>
      <c r="R38" s="17" t="s">
        <v>142</v>
      </c>
    </row>
    <row r="39" spans="1:18" ht="27.95" customHeight="1">
      <c r="A39" s="19"/>
      <c r="B39" s="114"/>
      <c r="C39" s="97" t="s">
        <v>117</v>
      </c>
      <c r="D39" s="5">
        <v>4000000</v>
      </c>
      <c r="E39" s="5">
        <v>0</v>
      </c>
      <c r="F39" s="45">
        <v>0</v>
      </c>
      <c r="G39" s="106" t="s">
        <v>132</v>
      </c>
      <c r="H39" s="7"/>
      <c r="I39" s="6"/>
      <c r="J39" s="6"/>
      <c r="K39" s="6"/>
      <c r="L39" s="6"/>
      <c r="M39" s="6"/>
      <c r="N39" s="6"/>
      <c r="O39" s="6"/>
      <c r="P39" s="6" t="s">
        <v>133</v>
      </c>
      <c r="Q39" s="7">
        <v>4000000</v>
      </c>
      <c r="R39" s="17" t="s">
        <v>131</v>
      </c>
    </row>
    <row r="40" spans="1:18" ht="27.95" customHeight="1">
      <c r="A40" s="19"/>
      <c r="B40" s="4"/>
      <c r="C40" s="163" t="s">
        <v>116</v>
      </c>
      <c r="D40" s="92">
        <v>2400000</v>
      </c>
      <c r="E40" s="92">
        <v>0</v>
      </c>
      <c r="F40" s="61">
        <v>0</v>
      </c>
      <c r="G40" s="253" t="s">
        <v>130</v>
      </c>
      <c r="H40" s="8">
        <v>200000</v>
      </c>
      <c r="I40" s="9" t="s">
        <v>68</v>
      </c>
      <c r="J40" s="9" t="s">
        <v>69</v>
      </c>
      <c r="K40" s="9">
        <v>12</v>
      </c>
      <c r="L40" s="9" t="s">
        <v>70</v>
      </c>
      <c r="M40" s="9"/>
      <c r="N40" s="9"/>
      <c r="O40" s="9"/>
      <c r="P40" s="9" t="s">
        <v>7</v>
      </c>
      <c r="Q40" s="8">
        <f>H40*K40</f>
        <v>2400000</v>
      </c>
      <c r="R40" s="20" t="s">
        <v>3</v>
      </c>
    </row>
    <row r="41" spans="1:18" ht="27.95" customHeight="1">
      <c r="A41" s="247" t="s">
        <v>34</v>
      </c>
      <c r="B41" s="214"/>
      <c r="C41" s="214"/>
      <c r="D41" s="5">
        <f>SUM(D42,D51)</f>
        <v>36331150</v>
      </c>
      <c r="E41" s="5">
        <v>0</v>
      </c>
      <c r="F41" s="45">
        <v>0</v>
      </c>
      <c r="G41" s="157"/>
      <c r="H41" s="7"/>
      <c r="I41" s="6"/>
      <c r="J41" s="6"/>
      <c r="K41" s="6"/>
      <c r="L41" s="6"/>
      <c r="M41" s="6"/>
      <c r="N41" s="6"/>
      <c r="O41" s="6"/>
      <c r="P41" s="6"/>
      <c r="Q41" s="7"/>
      <c r="R41" s="17"/>
    </row>
    <row r="42" spans="1:18" ht="27.95" customHeight="1">
      <c r="A42" s="18"/>
      <c r="B42" s="214" t="s">
        <v>35</v>
      </c>
      <c r="C42" s="214"/>
      <c r="D42" s="5">
        <f>SUM(D43:D50)</f>
        <v>27000000</v>
      </c>
      <c r="E42" s="5">
        <v>0</v>
      </c>
      <c r="F42" s="45">
        <v>0</v>
      </c>
      <c r="G42" s="157"/>
      <c r="H42" s="7"/>
      <c r="I42" s="6"/>
      <c r="J42" s="6"/>
      <c r="K42" s="6"/>
      <c r="L42" s="6"/>
      <c r="M42" s="6"/>
      <c r="N42" s="6"/>
      <c r="O42" s="6"/>
      <c r="P42" s="6"/>
      <c r="Q42" s="7"/>
      <c r="R42" s="17"/>
    </row>
    <row r="43" spans="1:18" ht="27.95" customHeight="1">
      <c r="A43" s="19"/>
      <c r="B43" s="3"/>
      <c r="C43" s="76" t="s">
        <v>123</v>
      </c>
      <c r="D43" s="5">
        <v>8400000</v>
      </c>
      <c r="E43" s="5">
        <v>0</v>
      </c>
      <c r="F43" s="45">
        <v>0</v>
      </c>
      <c r="G43" s="157" t="s">
        <v>18</v>
      </c>
      <c r="H43" s="7">
        <v>700000</v>
      </c>
      <c r="I43" s="6" t="s">
        <v>142</v>
      </c>
      <c r="J43" s="6" t="s">
        <v>143</v>
      </c>
      <c r="K43" s="6">
        <v>12</v>
      </c>
      <c r="L43" s="6" t="s">
        <v>144</v>
      </c>
      <c r="M43" s="6"/>
      <c r="N43" s="6"/>
      <c r="O43" s="6"/>
      <c r="P43" s="6" t="s">
        <v>7</v>
      </c>
      <c r="Q43" s="7">
        <f>H43*K43</f>
        <v>8400000</v>
      </c>
      <c r="R43" s="17" t="s">
        <v>3</v>
      </c>
    </row>
    <row r="44" spans="1:18" ht="28.5" customHeight="1">
      <c r="A44" s="19"/>
      <c r="B44" s="4"/>
      <c r="C44" s="97" t="s">
        <v>124</v>
      </c>
      <c r="D44" s="5">
        <v>2700000</v>
      </c>
      <c r="E44" s="5">
        <v>0</v>
      </c>
      <c r="F44" s="45">
        <v>0</v>
      </c>
      <c r="G44" s="157" t="s">
        <v>19</v>
      </c>
      <c r="H44" s="7"/>
      <c r="I44" s="6"/>
      <c r="J44" s="6"/>
      <c r="K44" s="6"/>
      <c r="L44" s="6"/>
      <c r="M44" s="6"/>
      <c r="N44" s="6"/>
      <c r="O44" s="6"/>
      <c r="P44" s="6" t="s">
        <v>7</v>
      </c>
      <c r="Q44" s="7">
        <v>2700000</v>
      </c>
      <c r="R44" s="17" t="s">
        <v>3</v>
      </c>
    </row>
    <row r="45" spans="1:18" ht="29.25" customHeight="1" thickBot="1">
      <c r="A45" s="122"/>
      <c r="B45" s="130"/>
      <c r="C45" s="131" t="s">
        <v>125</v>
      </c>
      <c r="D45" s="132">
        <v>2700000</v>
      </c>
      <c r="E45" s="132">
        <v>0</v>
      </c>
      <c r="F45" s="133">
        <v>0</v>
      </c>
      <c r="G45" s="254" t="s">
        <v>20</v>
      </c>
      <c r="H45" s="134"/>
      <c r="I45" s="135"/>
      <c r="J45" s="135"/>
      <c r="K45" s="135"/>
      <c r="L45" s="135"/>
      <c r="M45" s="135"/>
      <c r="N45" s="135"/>
      <c r="O45" s="135"/>
      <c r="P45" s="135" t="s">
        <v>7</v>
      </c>
      <c r="Q45" s="134">
        <v>2700000</v>
      </c>
      <c r="R45" s="136" t="s">
        <v>3</v>
      </c>
    </row>
    <row r="46" spans="1:18" ht="29.25" customHeight="1">
      <c r="A46" s="186" t="s">
        <v>8</v>
      </c>
      <c r="B46" s="226"/>
      <c r="C46" s="227"/>
      <c r="D46" s="201" t="s">
        <v>52</v>
      </c>
      <c r="E46" s="201" t="s">
        <v>141</v>
      </c>
      <c r="F46" s="203" t="s">
        <v>53</v>
      </c>
      <c r="G46" s="205" t="s">
        <v>10</v>
      </c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7"/>
    </row>
    <row r="47" spans="1:18" ht="27.95" customHeight="1">
      <c r="A47" s="211" t="s">
        <v>9</v>
      </c>
      <c r="B47" s="212"/>
      <c r="C47" s="213"/>
      <c r="D47" s="202"/>
      <c r="E47" s="202"/>
      <c r="F47" s="234"/>
      <c r="G47" s="208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10"/>
    </row>
    <row r="48" spans="1:18" ht="27.95" customHeight="1">
      <c r="A48" s="19"/>
      <c r="B48" s="4"/>
      <c r="C48" s="97" t="s">
        <v>126</v>
      </c>
      <c r="D48" s="5">
        <v>7200000</v>
      </c>
      <c r="E48" s="5">
        <v>0</v>
      </c>
      <c r="F48" s="45">
        <v>0</v>
      </c>
      <c r="G48" s="106" t="s">
        <v>156</v>
      </c>
      <c r="H48" s="7">
        <v>600000</v>
      </c>
      <c r="I48" s="6" t="s">
        <v>68</v>
      </c>
      <c r="J48" s="6" t="s">
        <v>69</v>
      </c>
      <c r="K48" s="6">
        <v>12</v>
      </c>
      <c r="L48" s="6" t="s">
        <v>70</v>
      </c>
      <c r="M48" s="6"/>
      <c r="N48" s="6"/>
      <c r="O48" s="6"/>
      <c r="P48" s="6" t="s">
        <v>37</v>
      </c>
      <c r="Q48" s="7">
        <f>H48*K48</f>
        <v>7200000</v>
      </c>
      <c r="R48" s="17" t="s">
        <v>28</v>
      </c>
    </row>
    <row r="49" spans="1:18" ht="27.95" customHeight="1">
      <c r="A49" s="19"/>
      <c r="B49" s="4"/>
      <c r="C49" s="242" t="s">
        <v>127</v>
      </c>
      <c r="D49" s="237">
        <f>Q50</f>
        <v>6000000</v>
      </c>
      <c r="E49" s="237">
        <v>0</v>
      </c>
      <c r="F49" s="241">
        <v>0</v>
      </c>
      <c r="G49" s="101" t="s">
        <v>16</v>
      </c>
      <c r="H49" s="8"/>
      <c r="I49" s="9"/>
      <c r="J49" s="9"/>
      <c r="K49" s="9"/>
      <c r="L49" s="9"/>
      <c r="M49" s="9"/>
      <c r="N49" s="9"/>
      <c r="O49" s="9"/>
      <c r="P49" s="9"/>
      <c r="Q49" s="8"/>
      <c r="R49" s="20"/>
    </row>
    <row r="50" spans="1:18" ht="34.5" customHeight="1">
      <c r="A50" s="19"/>
      <c r="B50" s="4"/>
      <c r="C50" s="243"/>
      <c r="D50" s="245"/>
      <c r="E50" s="244"/>
      <c r="F50" s="246"/>
      <c r="G50" s="108"/>
      <c r="H50" s="11">
        <v>500000</v>
      </c>
      <c r="I50" s="12" t="s">
        <v>3</v>
      </c>
      <c r="J50" s="12" t="s">
        <v>4</v>
      </c>
      <c r="K50" s="12">
        <v>12</v>
      </c>
      <c r="L50" s="12" t="s">
        <v>14</v>
      </c>
      <c r="M50" s="12"/>
      <c r="N50" s="12"/>
      <c r="O50" s="12"/>
      <c r="P50" s="12" t="s">
        <v>7</v>
      </c>
      <c r="Q50" s="11">
        <f>H50*K50</f>
        <v>6000000</v>
      </c>
      <c r="R50" s="21" t="s">
        <v>3</v>
      </c>
    </row>
    <row r="51" spans="1:18" ht="34.5" customHeight="1">
      <c r="A51" s="19"/>
      <c r="B51" s="214" t="s">
        <v>36</v>
      </c>
      <c r="C51" s="214"/>
      <c r="D51" s="5">
        <f>SUM(D52,D53)</f>
        <v>9331150</v>
      </c>
      <c r="E51" s="5">
        <v>0</v>
      </c>
      <c r="F51" s="45">
        <v>0</v>
      </c>
      <c r="G51" s="106"/>
      <c r="H51" s="7"/>
      <c r="I51" s="6"/>
      <c r="J51" s="6"/>
      <c r="K51" s="6"/>
      <c r="L51" s="6"/>
      <c r="M51" s="6"/>
      <c r="N51" s="6"/>
      <c r="O51" s="6"/>
      <c r="P51" s="6"/>
      <c r="Q51" s="7"/>
      <c r="R51" s="17"/>
    </row>
    <row r="52" spans="1:18" ht="34.5" customHeight="1">
      <c r="A52" s="19"/>
      <c r="B52" s="4"/>
      <c r="C52" s="116" t="s">
        <v>128</v>
      </c>
      <c r="D52" s="5">
        <f>Q52</f>
        <v>3700000</v>
      </c>
      <c r="E52" s="92">
        <v>0</v>
      </c>
      <c r="F52" s="61">
        <v>0</v>
      </c>
      <c r="G52" s="109" t="s">
        <v>157</v>
      </c>
      <c r="H52" s="8"/>
      <c r="I52" s="9"/>
      <c r="J52" s="9"/>
      <c r="K52" s="9"/>
      <c r="L52" s="9"/>
      <c r="M52" s="9"/>
      <c r="N52" s="9"/>
      <c r="O52" s="9"/>
      <c r="P52" s="9" t="s">
        <v>7</v>
      </c>
      <c r="Q52" s="8">
        <v>3700000</v>
      </c>
      <c r="R52" s="20" t="s">
        <v>3</v>
      </c>
    </row>
    <row r="53" spans="1:18" ht="39.950000000000003" customHeight="1">
      <c r="A53" s="24"/>
      <c r="B53" s="4"/>
      <c r="C53" s="99" t="s">
        <v>129</v>
      </c>
      <c r="D53" s="92">
        <f>Q53</f>
        <v>5631150</v>
      </c>
      <c r="E53" s="92">
        <v>0</v>
      </c>
      <c r="F53" s="61">
        <v>0</v>
      </c>
      <c r="G53" s="248" t="s">
        <v>159</v>
      </c>
      <c r="H53" s="174"/>
      <c r="I53" s="174"/>
      <c r="J53" s="174"/>
      <c r="K53" s="174"/>
      <c r="L53" s="174"/>
      <c r="M53" s="174"/>
      <c r="N53" s="174"/>
      <c r="O53" s="174"/>
      <c r="P53" s="39" t="s">
        <v>100</v>
      </c>
      <c r="Q53" s="8">
        <v>5631150</v>
      </c>
      <c r="R53" s="20" t="s">
        <v>98</v>
      </c>
    </row>
    <row r="54" spans="1:18" ht="34.5" customHeight="1">
      <c r="A54" s="247" t="s">
        <v>169</v>
      </c>
      <c r="B54" s="214"/>
      <c r="C54" s="214"/>
      <c r="D54" s="5">
        <f>D55</f>
        <v>6000000</v>
      </c>
      <c r="E54" s="5">
        <v>0</v>
      </c>
      <c r="F54" s="45">
        <v>0</v>
      </c>
      <c r="G54" s="106"/>
      <c r="H54" s="7"/>
      <c r="I54" s="6"/>
      <c r="J54" s="6"/>
      <c r="K54" s="6"/>
      <c r="L54" s="6"/>
      <c r="M54" s="6"/>
      <c r="N54" s="6"/>
      <c r="O54" s="6"/>
      <c r="P54" s="6"/>
      <c r="Q54" s="7"/>
      <c r="R54" s="17"/>
    </row>
    <row r="55" spans="1:18" ht="34.5" customHeight="1">
      <c r="A55" s="18"/>
      <c r="B55" s="214" t="s">
        <v>168</v>
      </c>
      <c r="C55" s="214"/>
      <c r="D55" s="5">
        <f>D56</f>
        <v>6000000</v>
      </c>
      <c r="E55" s="5">
        <v>0</v>
      </c>
      <c r="F55" s="45">
        <v>0</v>
      </c>
      <c r="G55" s="107"/>
      <c r="H55" s="7"/>
      <c r="I55" s="6"/>
      <c r="J55" s="6"/>
      <c r="K55" s="6"/>
      <c r="L55" s="6"/>
      <c r="M55" s="6"/>
      <c r="N55" s="6"/>
      <c r="O55" s="6"/>
      <c r="P55" s="6"/>
      <c r="Q55" s="7"/>
      <c r="R55" s="17"/>
    </row>
    <row r="56" spans="1:18" ht="34.5" customHeight="1" thickBot="1">
      <c r="A56" s="122"/>
      <c r="B56" s="137"/>
      <c r="C56" s="138" t="s">
        <v>167</v>
      </c>
      <c r="D56" s="132">
        <v>6000000</v>
      </c>
      <c r="E56" s="132">
        <v>0</v>
      </c>
      <c r="F56" s="133">
        <v>0</v>
      </c>
      <c r="G56" s="139" t="s">
        <v>66</v>
      </c>
      <c r="H56" s="128"/>
      <c r="I56" s="127"/>
      <c r="J56" s="127"/>
      <c r="K56" s="127"/>
      <c r="L56" s="127"/>
      <c r="M56" s="127"/>
      <c r="N56" s="127"/>
      <c r="O56" s="127"/>
      <c r="P56" s="127" t="s">
        <v>63</v>
      </c>
      <c r="Q56" s="128">
        <v>6000000</v>
      </c>
      <c r="R56" s="129" t="s">
        <v>58</v>
      </c>
    </row>
    <row r="57" spans="1:18" ht="34.5" customHeight="1" thickTop="1" thickBot="1">
      <c r="A57" s="249" t="s">
        <v>25</v>
      </c>
      <c r="B57" s="250"/>
      <c r="C57" s="251"/>
      <c r="D57" s="32">
        <f>D5+D36+D41+D54</f>
        <v>350036000</v>
      </c>
      <c r="E57" s="32">
        <v>0</v>
      </c>
      <c r="F57" s="32">
        <v>0</v>
      </c>
      <c r="G57" s="105"/>
      <c r="H57" s="34"/>
      <c r="I57" s="33"/>
      <c r="J57" s="33"/>
      <c r="K57" s="33"/>
      <c r="L57" s="33"/>
      <c r="M57" s="33"/>
      <c r="N57" s="33"/>
      <c r="O57" s="33"/>
      <c r="P57" s="33"/>
      <c r="Q57" s="34"/>
      <c r="R57" s="35"/>
    </row>
  </sheetData>
  <mergeCells count="48">
    <mergeCell ref="G26:R27"/>
    <mergeCell ref="A27:C27"/>
    <mergeCell ref="A46:C46"/>
    <mergeCell ref="D46:D47"/>
    <mergeCell ref="E46:E47"/>
    <mergeCell ref="F46:F47"/>
    <mergeCell ref="G46:R47"/>
    <mergeCell ref="A47:C47"/>
    <mergeCell ref="G53:O53"/>
    <mergeCell ref="A57:C57"/>
    <mergeCell ref="A54:C54"/>
    <mergeCell ref="B55:C55"/>
    <mergeCell ref="F49:F50"/>
    <mergeCell ref="B51:C51"/>
    <mergeCell ref="E34:E35"/>
    <mergeCell ref="D34:D35"/>
    <mergeCell ref="F34:F35"/>
    <mergeCell ref="A36:C36"/>
    <mergeCell ref="C34:C35"/>
    <mergeCell ref="G30:O30"/>
    <mergeCell ref="A26:C26"/>
    <mergeCell ref="D26:D27"/>
    <mergeCell ref="E26:E27"/>
    <mergeCell ref="F26:F27"/>
    <mergeCell ref="B37:C37"/>
    <mergeCell ref="A41:C41"/>
    <mergeCell ref="B42:C42"/>
    <mergeCell ref="E49:E50"/>
    <mergeCell ref="D49:D50"/>
    <mergeCell ref="C49:C50"/>
    <mergeCell ref="F17:F21"/>
    <mergeCell ref="C31:C32"/>
    <mergeCell ref="E31:E32"/>
    <mergeCell ref="D31:D32"/>
    <mergeCell ref="F31:F32"/>
    <mergeCell ref="Q2:R2"/>
    <mergeCell ref="A3:C3"/>
    <mergeCell ref="E3:E4"/>
    <mergeCell ref="D3:D4"/>
    <mergeCell ref="G3:R4"/>
    <mergeCell ref="A4:C4"/>
    <mergeCell ref="F3:F4"/>
    <mergeCell ref="A5:C5"/>
    <mergeCell ref="B6:C6"/>
    <mergeCell ref="B28:C28"/>
    <mergeCell ref="C17:C21"/>
    <mergeCell ref="E17:E21"/>
    <mergeCell ref="D17:D21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2012-12-20T08:20:09Z</cp:lastPrinted>
  <dcterms:created xsi:type="dcterms:W3CDTF">2008-10-30T10:06:54Z</dcterms:created>
  <dcterms:modified xsi:type="dcterms:W3CDTF">2012-12-20T08:20:12Z</dcterms:modified>
</cp:coreProperties>
</file>